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20" windowHeight="10420" activeTab="0"/>
  </bookViews>
  <sheets>
    <sheet name="Overview" sheetId="1" r:id="rId1"/>
    <sheet name="FinancialData" sheetId="2" r:id="rId2"/>
    <sheet name="Risk Assesment" sheetId="3" r:id="rId3"/>
    <sheet name="Rating" sheetId="4" r:id="rId4"/>
    <sheet name="Project Indicators" sheetId="5" r:id="rId5"/>
    <sheet name="Lessons Learned" sheetId="6" r:id="rId6"/>
    <sheet name="Results Tracker" sheetId="7" r:id="rId7"/>
    <sheet name="Units for Indicators" sheetId="8" r:id="rId8"/>
  </sheets>
  <externalReferences>
    <externalReference r:id="rId11"/>
  </externalReferences>
  <definedNames>
    <definedName name="iincome">#REF!</definedName>
    <definedName name="income">#REF!</definedName>
    <definedName name="incomelevel">#REF!</definedName>
    <definedName name="info">#REF!</definedName>
    <definedName name="Month">'[1]Dropdowns'!$G$2:$G$13</definedName>
    <definedName name="overalleffect">#REF!</definedName>
    <definedName name="physicalassets">#REF!</definedName>
    <definedName name="quality">#REF!</definedName>
    <definedName name="question">#REF!</definedName>
    <definedName name="responses">#REF!</definedName>
    <definedName name="state">#REF!</definedName>
    <definedName name="type1">#REF!</definedName>
    <definedName name="Year">'[1]Dropdowns'!$H$2:$H$36</definedName>
    <definedName name="yesno">#REF!</definedName>
  </definedNames>
  <calcPr fullCalcOnLoad="1"/>
</workbook>
</file>

<file path=xl/comments2.xml><?xml version="1.0" encoding="utf-8"?>
<comments xmlns="http://schemas.openxmlformats.org/spreadsheetml/2006/main">
  <authors>
    <author>TR01</author>
  </authors>
  <commentList>
    <comment ref="E9" authorId="0">
      <text>
        <r>
          <rPr>
            <sz val="9"/>
            <rFont val="Tahoma"/>
            <family val="2"/>
          </rPr>
          <t xml:space="preserve">J'ai changé le taux de change à 556,89. Il me semble que c'était un commentaire reçu par le FA l'année dernière, qui nous demandait d'utiliser le taux de change lors du transfert des ressources. </t>
        </r>
        <r>
          <rPr>
            <b/>
            <sz val="9"/>
            <rFont val="Tahoma"/>
            <family val="2"/>
          </rPr>
          <t>A verifier et mettre à jour le texte</t>
        </r>
      </text>
    </comment>
    <comment ref="E51" authorId="0">
      <text>
        <r>
          <rPr>
            <b/>
            <sz val="9"/>
            <rFont val="Tahoma"/>
            <family val="2"/>
          </rPr>
          <t>TR01:</t>
        </r>
        <r>
          <rPr>
            <sz val="9"/>
            <rFont val="Tahoma"/>
            <family val="2"/>
          </rPr>
          <t xml:space="preserve">
Can we indicate what UNDP TRAC co-financing has been used for</t>
        </r>
      </text>
    </comment>
  </commentList>
</comments>
</file>

<file path=xl/comments6.xml><?xml version="1.0" encoding="utf-8"?>
<comments xmlns="http://schemas.openxmlformats.org/spreadsheetml/2006/main">
  <authors>
    <author>TR01</author>
  </authors>
  <commentList>
    <comment ref="D10" authorId="0">
      <text>
        <r>
          <rPr>
            <b/>
            <sz val="9"/>
            <rFont val="Tahoma"/>
            <family val="2"/>
          </rPr>
          <t>TR01:</t>
        </r>
        <r>
          <rPr>
            <sz val="9"/>
            <rFont val="Tahoma"/>
            <family val="2"/>
          </rPr>
          <t xml:space="preserve">
Est-ce qu'on a aussi pu observer des changements de comportements de la part des populations locales? </t>
        </r>
      </text>
    </comment>
    <comment ref="D16" authorId="0">
      <text>
        <r>
          <rPr>
            <b/>
            <sz val="9"/>
            <rFont val="Tahoma"/>
            <family val="2"/>
          </rPr>
          <t>TR01:</t>
        </r>
        <r>
          <rPr>
            <sz val="9"/>
            <rFont val="Tahoma"/>
            <family val="2"/>
          </rPr>
          <t xml:space="preserve">
On peut aussi faire reference au fait que les travaux en HIMO permettent aux populations locales de repliquer les investissements </t>
        </r>
      </text>
    </comment>
  </commentList>
</comments>
</file>

<file path=xl/sharedStrings.xml><?xml version="1.0" encoding="utf-8"?>
<sst xmlns="http://schemas.openxmlformats.org/spreadsheetml/2006/main" count="1736" uniqueCount="881">
  <si>
    <t xml:space="preserve">Project Summary: </t>
  </si>
  <si>
    <t>Countries</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</si>
  <si>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</si>
  <si>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</si>
  <si>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</si>
  <si>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</si>
  <si>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</si>
  <si>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</si>
  <si>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</si>
  <si>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</si>
  <si>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</si>
  <si>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</si>
  <si>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</si>
  <si>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</si>
  <si>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</si>
  <si>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</si>
  <si>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</si>
  <si>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</si>
  <si>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</si>
  <si>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</si>
  <si>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</si>
  <si>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</si>
  <si>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</si>
  <si>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</si>
  <si>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</si>
  <si>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</si>
  <si>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</si>
  <si>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</si>
  <si>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</si>
  <si>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</si>
  <si>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</si>
  <si>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</si>
  <si>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</si>
  <si>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</si>
  <si>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</si>
  <si>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</si>
  <si>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</si>
  <si>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</si>
  <si>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</si>
  <si>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</si>
  <si>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</si>
  <si>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</si>
  <si>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</si>
  <si>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</si>
  <si>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</si>
  <si>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</si>
  <si>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</si>
  <si>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</si>
  <si>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</si>
  <si>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</si>
  <si>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</si>
  <si>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</si>
  <si>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</si>
  <si>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</si>
  <si>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</si>
  <si>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</si>
  <si>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</si>
  <si>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</si>
  <si>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</si>
  <si>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</si>
  <si>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</si>
  <si>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</si>
  <si>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</si>
  <si>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</si>
  <si>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</si>
  <si>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</si>
  <si>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</si>
  <si>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</si>
  <si>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</si>
  <si>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</si>
  <si>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</si>
  <si>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</si>
  <si>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</si>
  <si>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</si>
  <si>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</si>
  <si>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</si>
  <si>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</si>
  <si>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</si>
  <si>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</si>
  <si>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</si>
  <si>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</si>
  <si>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</si>
  <si>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</si>
  <si>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</si>
  <si>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</si>
  <si>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</si>
  <si>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</si>
  <si>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</si>
  <si>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</si>
  <si>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</si>
  <si>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</si>
  <si>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</si>
  <si>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</si>
  <si>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</si>
  <si>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</si>
  <si>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</si>
  <si>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</si>
  <si>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</si>
  <si>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</si>
  <si>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</si>
  <si>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</si>
  <si>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</si>
  <si>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</si>
  <si>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</si>
  <si>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</si>
  <si>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</si>
  <si>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</si>
  <si>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</si>
  <si>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</si>
  <si>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</si>
  <si>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</si>
  <si>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</si>
  <si>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</si>
  <si>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</si>
  <si>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</si>
  <si>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</si>
  <si>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</si>
  <si>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</si>
  <si>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</si>
  <si>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</si>
  <si>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</si>
  <si>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</si>
  <si>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</si>
  <si>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</si>
  <si>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</si>
  <si>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</si>
  <si>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</si>
  <si>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</si>
  <si>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</si>
  <si>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</si>
  <si>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</si>
  <si>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</si>
  <si>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</si>
  <si>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</si>
  <si>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</si>
  <si>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</si>
  <si>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</si>
  <si>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</si>
  <si>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</si>
  <si>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</si>
  <si>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</si>
  <si>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</si>
  <si>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</si>
  <si>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</si>
  <si>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</si>
  <si>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</si>
  <si>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</si>
  <si>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</si>
  <si>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</si>
  <si>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</si>
  <si>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</si>
  <si>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</si>
  <si>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</si>
  <si>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</si>
  <si>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</si>
  <si>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</si>
  <si>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</si>
  <si>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</si>
  <si>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</si>
  <si>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</si>
  <si>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</si>
  <si>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</si>
  <si>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</si>
  <si>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</si>
  <si>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</si>
  <si>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</si>
  <si>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</si>
  <si>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</si>
  <si>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</si>
  <si>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</si>
  <si>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</si>
  <si>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</si>
  <si>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</si>
  <si>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</si>
  <si>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</si>
  <si>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</si>
  <si>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</si>
  <si>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</si>
  <si>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</si>
  <si>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</si>
  <si>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</si>
  <si>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</si>
  <si>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</si>
  <si>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</si>
  <si>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</si>
  <si>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</si>
  <si>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</si>
  <si>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</si>
  <si>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</si>
  <si>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</si>
  <si>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</si>
  <si>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</si>
  <si>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</si>
  <si>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</si>
  <si>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</si>
  <si>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</si>
  <si>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</si>
  <si>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</si>
  <si>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</si>
  <si>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</si>
  <si>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</si>
  <si>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</si>
  <si>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</si>
  <si>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</si>
  <si>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</si>
  <si>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</si>
  <si>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</si>
  <si>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</si>
  <si>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</si>
  <si>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</si>
  <si>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</si>
  <si>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</si>
  <si>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</si>
  <si>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</si>
  <si>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</si>
  <si>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</si>
  <si>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</si>
  <si>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</si>
  <si>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PROJECTED COST</t>
  </si>
  <si>
    <t>RISK ASSESMENT</t>
  </si>
  <si>
    <t>For rating definitions please see bottom of page.</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</si>
  <si>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</si>
  <si>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</si>
  <si>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</si>
  <si>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</si>
  <si>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</si>
  <si>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</si>
  <si>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</si>
  <si>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</si>
  <si>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</si>
  <si>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</si>
  <si>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</si>
  <si>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</si>
  <si>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</si>
  <si>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</si>
  <si>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t>Fund Output Indicator Units</t>
  </si>
  <si>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</si>
  <si>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</si>
  <si>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</si>
  <si>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</si>
  <si>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</si>
  <si>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</si>
  <si>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</si>
  <si>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</si>
  <si>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</si>
  <si>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</si>
  <si>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</si>
  <si>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RATING ON IMPLEMENTATION PROGRESS </t>
  </si>
  <si>
    <t>Progress on Key Milestones</t>
  </si>
  <si>
    <t>Overall Rating</t>
  </si>
  <si>
    <t>Critical Risks Affecting Progress (Not identified at project design)</t>
  </si>
  <si>
    <t>Expected Progress</t>
  </si>
  <si>
    <t>Progress to Date</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</si>
  <si>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</si>
  <si>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</si>
  <si>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</si>
  <si>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</si>
  <si>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</si>
  <si>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</si>
  <si>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</si>
  <si>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</si>
  <si>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</si>
  <si>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</si>
  <si>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</si>
  <si>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</si>
  <si>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</si>
  <si>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</si>
  <si>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</si>
  <si>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</si>
  <si>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</si>
  <si>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</si>
  <si>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</si>
  <si>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</si>
  <si>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</si>
  <si>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</si>
  <si>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</si>
  <si>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</si>
  <si>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</si>
  <si>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</si>
  <si>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</si>
  <si>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</si>
  <si>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</si>
  <si>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</si>
  <si>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</si>
  <si>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</si>
  <si>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</si>
  <si>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</si>
  <si>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</si>
  <si>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</si>
  <si>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</si>
  <si>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</si>
  <si>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</si>
  <si>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</si>
  <si>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</si>
  <si>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</si>
  <si>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</si>
  <si>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</si>
  <si>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</si>
  <si>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</si>
  <si>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</si>
  <si>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</si>
  <si>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</si>
  <si>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</si>
  <si>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</si>
  <si>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</si>
  <si>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</si>
  <si>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Calibri"/>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</si>
  <si>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</si>
  <si>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</si>
  <si>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</si>
  <si>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</si>
  <si>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</si>
  <si>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</si>
  <si>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Number of targeted stakeholders</t>
  </si>
  <si>
    <t>Hazards information generated and disseminated</t>
  </si>
  <si>
    <t>Overall effectiveness</t>
  </si>
  <si>
    <t>% of female targeted</t>
  </si>
  <si>
    <t>No. of projects/programmes that conduct and update risk and vulnerability assessments</t>
  </si>
  <si>
    <t>Scale</t>
  </si>
  <si>
    <t>Status</t>
  </si>
  <si>
    <t>No. of adopted Early Warning Systems</t>
  </si>
  <si>
    <t>Category targeted</t>
  </si>
  <si>
    <t>Hazard</t>
  </si>
  <si>
    <t>Geographical coverage</t>
  </si>
  <si>
    <t>Number of municipalities</t>
  </si>
  <si>
    <t>Number of staff targeted</t>
  </si>
  <si>
    <t>Capacity level</t>
  </si>
  <si>
    <t>Total staff trained</t>
  </si>
  <si>
    <t>% of female staff trained</t>
  </si>
  <si>
    <t>Type</t>
  </si>
  <si>
    <t>Percentage of targeted population applying adaptation measures</t>
  </si>
  <si>
    <t>No. of targeted beneficiaries</t>
  </si>
  <si>
    <t>% of female participants targeted</t>
  </si>
  <si>
    <t>Level of awareness</t>
  </si>
  <si>
    <t>Project/programme sector</t>
  </si>
  <si>
    <t>Geographical scale</t>
  </si>
  <si>
    <t>Response level</t>
  </si>
  <si>
    <t>Targeted asset</t>
  </si>
  <si>
    <t>Changes in asset (quantitative or qualitative)</t>
  </si>
  <si>
    <t>Number of services</t>
  </si>
  <si>
    <t>Natural resource improvement level</t>
  </si>
  <si>
    <t>Natural asset or Ecosystem (type)</t>
  </si>
  <si>
    <t>Total number of natural assets or ecosystems protected/rehabilitated</t>
  </si>
  <si>
    <t>Unit</t>
  </si>
  <si>
    <t>Effectiveness of protection/rehabilitation</t>
  </si>
  <si>
    <t>Targeted performance at completion</t>
  </si>
  <si>
    <t>No. of targeted households</t>
  </si>
  <si>
    <t>% of female headed households</t>
  </si>
  <si>
    <t>Improvement level</t>
  </si>
  <si>
    <t>% increase in income level vis-à-vis baseline</t>
  </si>
  <si>
    <t>Alternate Source</t>
  </si>
  <si>
    <t>Number of Assets</t>
  </si>
  <si>
    <t>Type of Assets</t>
  </si>
  <si>
    <t>Adaptation strategy</t>
  </si>
  <si>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</si>
  <si>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</si>
  <si>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</si>
  <si>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</si>
  <si>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Integration level</t>
  </si>
  <si>
    <t>Output 7:Improved integration of climate-resilience strategies into country development plans</t>
  </si>
  <si>
    <t>No. of Policies introduced or adjusted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</si>
  <si>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</si>
  <si>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</si>
  <si>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</si>
  <si>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</si>
  <si>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</si>
  <si>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</si>
  <si>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</si>
  <si>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</si>
  <si>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</si>
  <si>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</si>
  <si>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</si>
  <si>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</si>
  <si>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</si>
  <si>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</si>
  <si>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</si>
  <si>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</si>
  <si>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</si>
  <si>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</si>
  <si>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</si>
  <si>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</si>
  <si>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</si>
  <si>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</si>
  <si>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</si>
  <si>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</si>
  <si>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</si>
  <si>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</si>
  <si>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</si>
  <si>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</si>
  <si>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</si>
  <si>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</si>
  <si>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</si>
  <si>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</si>
  <si>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</si>
  <si>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</si>
  <si>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</si>
  <si>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</si>
  <si>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</si>
  <si>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</si>
  <si>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</si>
  <si>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</si>
  <si>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</si>
  <si>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</si>
  <si>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</si>
  <si>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</si>
  <si>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</si>
  <si>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</si>
  <si>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</si>
  <si>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</si>
  <si>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</si>
  <si>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</si>
  <si>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</si>
  <si>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</si>
  <si>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</si>
  <si>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</si>
  <si>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</si>
  <si>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</si>
  <si>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</si>
  <si>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</si>
  <si>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</si>
  <si>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</si>
  <si>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</si>
  <si>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</si>
  <si>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</si>
  <si>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</si>
  <si>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</si>
  <si>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</si>
  <si>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</si>
  <si>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</si>
  <si>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</si>
  <si>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</si>
  <si>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</si>
  <si>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</si>
  <si>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</si>
  <si>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</si>
  <si>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</si>
  <si>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</si>
  <si>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</si>
  <si>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</si>
  <si>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</si>
  <si>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</si>
  <si>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</si>
  <si>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</si>
  <si>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</si>
  <si>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</si>
  <si>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</si>
  <si>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</si>
  <si>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</si>
  <si>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</si>
  <si>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</si>
  <si>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</si>
  <si>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</si>
  <si>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</si>
  <si>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</si>
  <si>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</si>
  <si>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</si>
  <si>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</si>
  <si>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</si>
  <si>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</si>
  <si>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</si>
  <si>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</si>
  <si>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</si>
  <si>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</si>
  <si>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</si>
  <si>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</si>
  <si>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</si>
  <si>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</si>
  <si>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</si>
  <si>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</si>
  <si>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</si>
  <si>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</si>
  <si>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</si>
  <si>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</si>
  <si>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</si>
  <si>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</si>
  <si>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</si>
  <si>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</si>
  <si>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</si>
  <si>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</si>
  <si>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</si>
  <si>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</si>
  <si>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</si>
  <si>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</si>
  <si>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</si>
  <si>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</si>
  <si>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</si>
  <si>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</si>
  <si>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</si>
  <si>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</si>
  <si>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</si>
  <si>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</si>
  <si>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</si>
  <si>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</si>
  <si>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</si>
  <si>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</si>
  <si>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</si>
  <si>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</si>
  <si>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</si>
  <si>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</si>
  <si>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</si>
  <si>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</si>
  <si>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</si>
  <si>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</si>
  <si>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</si>
  <si>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</si>
  <si>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</si>
  <si>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Calibri"/>
        <family val="2"/>
      </rPr>
      <t>(developed/improved)</t>
    </r>
  </si>
  <si>
    <t>Forests</t>
  </si>
  <si>
    <t>4: Response capability</t>
  </si>
  <si>
    <t>Supporting livelihoods</t>
  </si>
  <si>
    <r>
      <t xml:space="preserve">2: Physical asset </t>
    </r>
    <r>
      <rPr>
        <i/>
        <sz val="11"/>
        <color indexed="8"/>
        <rFont val="Calibri"/>
        <family val="2"/>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</si>
  <si>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</si>
  <si>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</si>
  <si>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</si>
  <si>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</si>
  <si>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</si>
  <si>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</si>
  <si>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</si>
  <si>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</si>
  <si>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</si>
  <si>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</si>
  <si>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</si>
  <si>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</si>
  <si>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</si>
  <si>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</si>
  <si>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</si>
  <si>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</si>
  <si>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</si>
  <si>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</si>
  <si>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</si>
  <si>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</si>
  <si>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</si>
  <si>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</si>
  <si>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</si>
  <si>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</si>
  <si>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</si>
  <si>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</si>
  <si>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</si>
  <si>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</si>
  <si>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</si>
  <si>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</si>
  <si>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</si>
  <si>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</si>
  <si>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</si>
  <si>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</si>
  <si>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</si>
  <si>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</si>
  <si>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</si>
  <si>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</si>
  <si>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</si>
  <si>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</si>
  <si>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</si>
  <si>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</si>
  <si>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</si>
  <si>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</si>
  <si>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</si>
  <si>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</si>
  <si>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</si>
  <si>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</si>
  <si>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</si>
  <si>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</si>
  <si>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</si>
  <si>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</si>
  <si>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</si>
  <si>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</si>
  <si>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</si>
  <si>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</si>
  <si>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</si>
  <si>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</si>
  <si>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</si>
  <si>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</si>
  <si>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</si>
  <si>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</si>
  <si>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</si>
  <si>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</si>
  <si>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</si>
  <si>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</si>
  <si>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</si>
  <si>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</si>
  <si>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</si>
  <si>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</si>
  <si>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</si>
  <si>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</si>
  <si>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</si>
  <si>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</si>
  <si>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</si>
  <si>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</si>
  <si>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</si>
  <si>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</si>
  <si>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</si>
  <si>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</si>
  <si>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</si>
  <si>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</si>
  <si>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</si>
  <si>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</si>
  <si>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</si>
  <si>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</si>
  <si>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</si>
  <si>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</si>
  <si>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</si>
  <si>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</si>
  <si>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</si>
  <si>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</si>
  <si>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</si>
  <si>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</si>
  <si>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</si>
  <si>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</si>
  <si>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</si>
  <si>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</si>
  <si>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</si>
  <si>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</si>
  <si>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</si>
  <si>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</si>
  <si>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</si>
  <si>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</si>
  <si>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</si>
  <si>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</si>
  <si>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</si>
  <si>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</si>
  <si>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</si>
  <si>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</si>
  <si>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</si>
  <si>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</si>
  <si>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 xml:space="preserve">What have been the lessons learned, both positive and negative, in accessing and implementing climate finance readiness support that would be relevant to the preparation, design and implementation of future concrete adaptation projects/programmes? </t>
  </si>
  <si>
    <t>Readiness Interventions (Applicable only to NIEs that received one or more readiness grants)</t>
  </si>
  <si>
    <r>
      <t>Programme Support for Climate Change Adaptation in</t>
    </r>
    <r>
      <rPr>
        <sz val="12"/>
        <color indexed="8"/>
        <rFont val="Times New Roman"/>
        <family val="1"/>
      </rPr>
      <t xml:space="preserve"> </t>
    </r>
    <r>
      <rPr>
        <sz val="11"/>
        <color indexed="8"/>
        <rFont val="Times New Roman"/>
        <family val="1"/>
      </rPr>
      <t>the vulnerable regions of Mopti and Timbuktu</t>
    </r>
  </si>
  <si>
    <t>30/03/2015</t>
  </si>
  <si>
    <t>04 November 2015</t>
  </si>
  <si>
    <t>04 March 2016</t>
  </si>
  <si>
    <t xml:space="preserve">United Nations Development Programme (UNDP) </t>
  </si>
  <si>
    <t xml:space="preserve">UNDP as Multilateral Implementing Entity </t>
  </si>
  <si>
    <t>www.pacvmt-mali.org</t>
  </si>
  <si>
    <t>Boureima CAMARA</t>
  </si>
  <si>
    <t>bouricamara@gmail.com, Tel: +22366805756</t>
  </si>
  <si>
    <t>United Nations Development Programme (UNDP)</t>
  </si>
  <si>
    <t xml:space="preserve">oumar.tamboura@undp.org </t>
  </si>
  <si>
    <t>Environment and Sustainable Development Agency (AEDD)</t>
  </si>
  <si>
    <t>aedd@enironnement.gov.ml</t>
  </si>
  <si>
    <t>Output 3.2: 100 community actors trained to manage climate change hazards and in income-generating activities (IGA)</t>
  </si>
  <si>
    <t xml:space="preserve">Output 3.3 Local institutional capacity strengthened in 20 communities in establishing micro-credit schemes, cereal banks etc. and in managing </t>
  </si>
  <si>
    <t>Project Management Costs</t>
  </si>
  <si>
    <t>Armed conflict that has recently escalated and engulfed the Northern region of Mali</t>
  </si>
  <si>
    <t>High</t>
  </si>
  <si>
    <t xml:space="preserve">Delays in project inception impacts the achievment of the outputs and outcomes and reduces the scope to deliver the project as outlined in proposal </t>
  </si>
  <si>
    <t>Medium</t>
  </si>
  <si>
    <t>A poor collaboration between programme partners</t>
  </si>
  <si>
    <t>Low</t>
  </si>
  <si>
    <t xml:space="preserve">A poor understanding of the objectives by the programme team </t>
  </si>
  <si>
    <t>Low mobilization of the target group caused by a poor understanding of climate change issues</t>
  </si>
  <si>
    <t>Lack of sufficiently qualified partners</t>
  </si>
  <si>
    <t>The long national procurement procedure applied to investments delays the project implementation</t>
  </si>
  <si>
    <t>% increase in functional waterways and channels in the targeted communes</t>
  </si>
  <si>
    <t>Indicators towards Outcome 1</t>
  </si>
  <si>
    <t>Currently about 50 km of the water channels are cleared</t>
  </si>
  <si>
    <t>Indicators towards Outcome 2</t>
  </si>
  <si>
    <t>Oumar TAMBOURA</t>
  </si>
  <si>
    <t>Indicators towards Outcome 3</t>
  </si>
  <si>
    <t xml:space="preserve">Few communities benefit from community managed tree nurseries </t>
  </si>
  <si>
    <t>There are presently no community fish farms.</t>
  </si>
  <si>
    <t>20 community fish farms established</t>
  </si>
  <si>
    <t>Number of local official trained in institutional management of climate change</t>
  </si>
  <si>
    <t>20 local community plans will be developed to include climate change management</t>
  </si>
  <si>
    <t>81072 (PIMS 4789)</t>
  </si>
  <si>
    <t>Performance at completion Performance à l'achèvement</t>
  </si>
  <si>
    <t xml:space="preserve">Percentage of targeted population applying adaptation measures </t>
  </si>
  <si>
    <t>1: Health and Social Infrastructure (developed/improved)</t>
  </si>
  <si>
    <t>2: Physical asset (produced/improved/strenghtened)</t>
  </si>
  <si>
    <t xml:space="preserve"> Satisfactory (MS)</t>
  </si>
  <si>
    <t>oumar.tamboura@undp.org</t>
  </si>
  <si>
    <t>National Executive Entity (AEDD)</t>
  </si>
  <si>
    <r>
      <t xml:space="preserve">Indicator 4.1.1: No. and type of development sector services to respond to new conditions resulting from climate variability and change. </t>
    </r>
  </si>
  <si>
    <r>
      <rPr>
        <b/>
        <u val="single"/>
        <sz val="11"/>
        <color indexed="8"/>
        <rFont val="Calibri"/>
        <family val="2"/>
      </rPr>
      <t>Core Indicator</t>
    </r>
    <r>
      <rPr>
        <sz val="11"/>
        <color theme="1"/>
        <rFont val="Calibri"/>
        <family val="2"/>
      </rPr>
      <t xml:space="preserve"> 5.1: Natural Assets protected or rehabilitated. </t>
    </r>
  </si>
  <si>
    <r>
      <rPr>
        <b/>
        <u val="single"/>
        <sz val="11"/>
        <color indexed="8"/>
        <rFont val="Calibri"/>
        <family val="2"/>
      </rPr>
      <t>Core Indicator</t>
    </r>
    <r>
      <rPr>
        <sz val="11"/>
        <color theme="1"/>
        <rFont val="Calibri"/>
        <family val="2"/>
      </rPr>
      <t xml:space="preserve"> 6.1.2: Increased income, or avoided decrease in income. </t>
    </r>
  </si>
  <si>
    <t xml:space="preserve">Indicator 1: Relevant threat and hazard information generated and disseminated to stakeholders on a timely basis. </t>
  </si>
  <si>
    <t>Indicator 1.1: No. of projects/programmes that conduct and update risk and vulnerability assessments.</t>
  </si>
  <si>
    <r>
      <rPr>
        <b/>
        <u val="single"/>
        <sz val="11"/>
        <color indexed="8"/>
        <rFont val="Calibri"/>
        <family val="2"/>
      </rPr>
      <t>Core Indicator</t>
    </r>
    <r>
      <rPr>
        <sz val="11"/>
        <color theme="1"/>
        <rFont val="Calibri"/>
        <family val="2"/>
      </rPr>
      <t xml:space="preserve"> 1.2: No. of Early Warning Systems. </t>
    </r>
  </si>
  <si>
    <t xml:space="preserve">Indicator 2: Capacity of staff to respond to, and mitigate impacts of, climate-related events from targeted institutions increased. </t>
  </si>
  <si>
    <t>Indicator 2.1.1: No. of staff trained to respond to, and mitigate impacts of, climate-related events.</t>
  </si>
  <si>
    <t>PIMS No 4789</t>
  </si>
  <si>
    <t>AMOUNT SPENT</t>
  </si>
  <si>
    <t>AMOUNT COMMITTED</t>
  </si>
  <si>
    <t>BALANCE</t>
  </si>
  <si>
    <t xml:space="preserve">Outcome 3: Enhanced capacity of local institutions and of communities to better adapt to climate change. </t>
  </si>
  <si>
    <t>March 2019</t>
  </si>
  <si>
    <t>Balougo TELLY</t>
  </si>
  <si>
    <t>balougotelly@yahoo.fr</t>
  </si>
  <si>
    <t>Estimated cumulative total disbursement as of [31/12/2018]</t>
  </si>
  <si>
    <t>March 2020</t>
  </si>
  <si>
    <t>December 2019</t>
  </si>
  <si>
    <t>Marginally satisfactory (MS)</t>
  </si>
  <si>
    <t>Marginaly satisfactory (S)</t>
  </si>
  <si>
    <t>Comment les extrants (manuels, lignes directrices, procédures ou expérience de la fourniture d'un soutien par les pairs, etc.) ont-ils été utilisés pour informer les besoins en capacité institutionnelle, les questions de genre et les aspects environnementaux et sociaux dans les pays en développement et la mise en œuvre de projets/programmes concrets pour renforcer la résilience au changement climatique?</t>
  </si>
  <si>
    <t xml:space="preserve">The project team has a better understanding of the results to be achieved and outstanding issues. Work plans and activity reports are developed and validated with the implementing entities and the steering committee which is the decision-making body. </t>
  </si>
  <si>
    <t>Realization of technical, socio-economic and environmental feasibility studies of 17 sites in 7 municipalities in the Timbuktu region</t>
  </si>
  <si>
    <t>Deepening of 5 channels of 24,515 km in the region of Timbuktu</t>
  </si>
  <si>
    <t>Collection of 160 kg of seeds of adapted native species</t>
  </si>
  <si>
    <t>Realization of the technical, socio-economic and environmental feasibility studies of 27 sites in 9 municipalities in the Mopti region</t>
  </si>
  <si>
    <t>Construction of 2 micro-dams (Engré in the commune of Kendé and Orobane in the municipality of Bamba)</t>
  </si>
  <si>
    <t>Development of 6 ponds, including 1 fish pond and 5 ponds for agropastoral purposes</t>
  </si>
  <si>
    <t>Training of 500 farmers on cropping techniques and conservation of improved cowpea seeds</t>
  </si>
  <si>
    <t>Provision of 4000 kg of improved seeds (3000 kg of improved cowpea seed and 1000 kg of rice seed) to 500 pilot farmers in 8 communes.</t>
  </si>
  <si>
    <t>Development of 14 market gardening perimeters including 8 in Mopti and 6 in Timbuktu.</t>
  </si>
  <si>
    <t>Installation of 7 individual nurseries in Timbuktu and make functional the 08 communal nurseries in the region of Mopti</t>
  </si>
  <si>
    <t>Support of agroforesters in the monitoring of assisted natural regeneration</t>
  </si>
  <si>
    <t>Elaboration of the dynamics of land occupation on the soil of 13 communes tested from 1986 to 2016</t>
  </si>
  <si>
    <t>Training of 1,185 women on market gardening and product conservation techniques</t>
  </si>
  <si>
    <t>Capacity building of 20 municipal councils composed of 274 elected representatives to integrate climate risk management into municipal plans</t>
  </si>
  <si>
    <t>Support for the access of 20 municipalities to meteorological and agro-climatic information</t>
  </si>
  <si>
    <t>Realization of 3 video films made on investments</t>
  </si>
  <si>
    <t>Edition of project communication materials (500 copies of leaflets, 100 Diaries, 200 calendars, 1 magazine) and website www.pacvmt-mali.org</t>
  </si>
  <si>
    <t>20 communes supported on women's income-generating activities</t>
  </si>
  <si>
    <t>Supply of 8 cereal banks with 80 tons of cereals in 08 communes</t>
  </si>
  <si>
    <t>Operating 3 offices including 1 national and 2 regional with a staff of 6 agents including 2 drivers</t>
  </si>
  <si>
    <t>Organization of 5 missions (4 monitoring missions and 1 supervision mission)</t>
  </si>
  <si>
    <t>Organization and holding of the third session of the steering committee</t>
  </si>
  <si>
    <t>Conduct the mid-term evaluation</t>
  </si>
  <si>
    <t>A total of 17 technical, socio-economic and environmental studies were carried out in the Timbuktu region under communal project management in 17 villages. All studies have been validated by the technical services of the Region. These are feasibility studies for investments in the field of multi-use water supply (drinking water, animal water supply, fruit and vegetable production) and market gardening schemes for women.</t>
  </si>
  <si>
    <t>A total of 27 technical, socio-economic and environmental studies were carried out in the Mopti region under communal project management in 9 villages. All studies have been validated by the technical services of the Mopti Region. These are feasibility studies for investments in the field of multi-use water supply (drinking water, animal watering, fruit and vegetable production) and market gardening schemes for women.</t>
  </si>
  <si>
    <t>The Engré micro-dam has been completed and will allow a population of 400 farmers to exploit an area of about 2 ha in off-season market gardening. The works of the Orobane micro-dam are achieved at 60%.</t>
  </si>
  <si>
    <t>Realization of 17 water distribution systems and 03 wells for multiple uses</t>
  </si>
  <si>
    <t>4800 kg of improved seeds were granted to 518 pilot farmers in 9 communes (2800 kg of improved and adapted varieties of cowpea including 1400 kg of KOROBALEN and 1400 kg of WULIBALI for 318 farmers piloting in 07 municipalities of Mopti, 2000 kg of improved varieties of rice for 200 farmers in the communes of Pondori and Togoro-Kotia located in the flooded area of Mopti)</t>
  </si>
  <si>
    <t>6 Market perimeters established over 10.7 ha for more than 1200 women (3 in Mopti and 03 in Timbuktu). The other 7 market gardening perimeters are at an average execution rate of 65%. That of Togoro-Kotia did not start because of security issues.</t>
  </si>
  <si>
    <t>20 municipalities regularly informed on weather forecasts through newsletters provided to local radio stations by the National Meteorological Agency MALI-METEO.</t>
  </si>
  <si>
    <t>500 copies of flyers, 100 Agenda and 200 Calendar have been published. The magazine will be available in March 2019; The site is powered monthly and will be linked to a UNDP site running in 2019</t>
  </si>
  <si>
    <t>11 communes of Timbuktu are supported by 38 associations of 360 women in practices of fattening of 380 small ruminants</t>
  </si>
  <si>
    <t>3 offices including 1 national and 2 regional with a staff of 6 agents including 2 drivers, are operating</t>
  </si>
  <si>
    <t>The evaluation took place from 31 May to 30 June 2018 in accordance with the guidelines of UNDP-GEF projects. The final version of the consultants' report was available only in September 2018. The recommendations will be validated by a restricted commission by the end of April 2019 at the latest.</t>
  </si>
  <si>
    <t>Feasibility studies and the labor-intensive deepening of 22,025 Km of channels in the Faguibine system were carried out. Seeds of local woody species were collected by each commune to produce about 13,000 plants. The populations concerned must be sensitized to maintain channels of the Faguibine system</t>
  </si>
  <si>
    <t xml:space="preserve">On 2 micro-dams, 1 was built to develop market gardening for 500 farmers in the village of Engré. As well, 15 over 17 water distribution sytems have been established to allow 110,195 producers, including 56,199 women, to access drinking water and develop agricultural activities, including the exploitation of 24.8 ha of market gardening perimeters. supplying water for 10200 head of animals, production of seedlings on 8 ha of nurseries and improvement of fish production. The deepening of ponds work has been delayed, only 50% of the ponds are completed. </t>
  </si>
  <si>
    <t>Farmer capacity building on plant production techniques and agroforestry practices adapted to climate change will allow the improvement of plant cover and agricultural production through the protection and conservation of land and woody plants on farming plots.</t>
  </si>
  <si>
    <t>5 municipal councils composed of 67 elected representatives including 5 women and 193 farmers participated in the process and their capacities were strengthened to integrate risk management in the municipal plans. Through local radio, farmers are regularly informed of agro-climatic and meteorological developments with a view to better planning communal development.</t>
  </si>
  <si>
    <t>The creation of the site has made it possible to capitalize and disseminate the results and achievements of the program. It will be necessary to think to create a link with the other sites</t>
  </si>
  <si>
    <t>Follow-up missions normally took place and improved the quality of the work through instructions and guidance given to companies and control offices. In addition, the ordinary steering committee has made five recommendations, the most important of which concern the development of the land-use dynamics maps for the 20 municipalities, the valorization of local expertise, especially companies and NGOs, and especially validate the report of the mid-term evaluation by a restricted technical commission</t>
  </si>
  <si>
    <t>5 channels (Dialamba, Dialal, Bintagoungou-Essakane, Goundam-TV and Bintagoungou-Issabery in the faguibine sytem) and 2 waterways (water supply channel of the Boré and Kondori pond) functional</t>
  </si>
  <si>
    <t>37, 312 km of canals are unblocked of which 2.9 km irrigate 150 ha of rice plains in the commune of Togoro-Kotia, 12 km feed a chain of ponds including the pond of Boré and secure some riparian villages against floods 22,025 km feed series of ponds and lakes in the system Faguibine</t>
  </si>
  <si>
    <t>10 market gardening perimeters (Obè, Saourakom, Adia, Gomitogo, Kande, Déguéré, Dialloubé, Goungoumé, Bougouberi and Bangadria) functional covering at least 24.8 ha</t>
  </si>
  <si>
    <t>At least fifteen (15) communal nurseries.</t>
  </si>
  <si>
    <t>100 local councilors and 40 civil society people including 40 women are trained</t>
  </si>
  <si>
    <t>Local water supply management committees have been set up and capacity is being strengthened in all municipalities of Mopti</t>
  </si>
  <si>
    <t>At the level of the Faguibine system, the information and results of the studies carried out by OMVF (Office for the development of the Faguibine system) allowed the project to identify the 22, 05 km of blocked channels.</t>
  </si>
  <si>
    <t xml:space="preserve">Outcome 1: Reduced exposure to climate-related hazards and threats. </t>
  </si>
  <si>
    <t xml:space="preserve">Output 1.2 Targeted population groups covered by adequate risk reduction systems. </t>
  </si>
  <si>
    <r>
      <t>Output 1.1 Risk and vulnerability assessments conducted and updated.</t>
    </r>
    <r>
      <rPr>
        <sz val="11"/>
        <color indexed="10"/>
        <rFont val="Calibri"/>
        <family val="2"/>
      </rPr>
      <t xml:space="preserve"> </t>
    </r>
  </si>
  <si>
    <t xml:space="preserve">Number of targeted stakeholders. </t>
  </si>
  <si>
    <t xml:space="preserve">Hazards information generated and disseminated. </t>
  </si>
  <si>
    <r>
      <t>Overall effectiveness.</t>
    </r>
    <r>
      <rPr>
        <b/>
        <sz val="9"/>
        <color indexed="10"/>
        <rFont val="Calibri"/>
        <family val="2"/>
      </rPr>
      <t xml:space="preserve"> </t>
    </r>
  </si>
  <si>
    <t xml:space="preserve">Scale. </t>
  </si>
  <si>
    <t xml:space="preserve">No. of projects/programmes that conduct and update risk and vulnerability assessments. </t>
  </si>
  <si>
    <r>
      <t>No. of adopted Early Warning Systems.</t>
    </r>
    <r>
      <rPr>
        <b/>
        <sz val="9"/>
        <color indexed="10"/>
        <rFont val="Calibri"/>
        <family val="2"/>
      </rPr>
      <t xml:space="preserve"> </t>
    </r>
  </si>
  <si>
    <t xml:space="preserve">Hazard. </t>
  </si>
  <si>
    <t xml:space="preserve">Number of staff targeted. </t>
  </si>
  <si>
    <t xml:space="preserve">Total staff trained. </t>
  </si>
  <si>
    <t xml:space="preserve">Outcome 2: Strengthened institutional capacity to reduce risks associated with climate-induced socioeconomic and environmental losses. </t>
  </si>
  <si>
    <t xml:space="preserve">Output 2.1 Strengthened capacity of national and sub-national centres and networks to respond rapidly to extreme weather events. </t>
  </si>
  <si>
    <t xml:space="preserve">Outcome 5: Increased ecosystem resilience in response to climate change and variability-induced stress </t>
  </si>
  <si>
    <r>
      <t xml:space="preserve">Indicator 5: Ecosystem services and natural resource assets maintained or improved under climate change and variability-induced stress. </t>
    </r>
  </si>
  <si>
    <t>Natural asset or Ecosystem (type).</t>
  </si>
  <si>
    <t>Output 5: Vulnerable ecosystem services and natural resource assets strengthned in response to climate change impacts, including variability</t>
  </si>
  <si>
    <t xml:space="preserve">Indicator 6.2: Increase in targeted population's sustained climate-resilient alternative livelihoods . </t>
  </si>
  <si>
    <t xml:space="preserve">No. of targeted households. </t>
  </si>
  <si>
    <t xml:space="preserve">Indicator 6.1.1: No. and type of adaptation assets created or strengthened in support of individual or community livelihood strategies. </t>
  </si>
  <si>
    <t>Indicator 7: Climate change priorities are integrated into national development strategy.</t>
  </si>
  <si>
    <t xml:space="preserve">Only about 15% of the waterways and channels are functional or 25 in total </t>
  </si>
  <si>
    <t>Functional waterways and channels increased by about 40 % or 35 in total</t>
  </si>
  <si>
    <t>UNDP</t>
  </si>
  <si>
    <t xml:space="preserve">The main objective of the programme is to increase the resilience of vulnerable communities and their adaptive capacity to climate change in the Regions of Mopti and Timbuctu including the Faguibine system zone. The programme has three components with the following specific outcomes:
Component 1: Enhanced water control measures in vulnerable water buffer zones.
Outcome 1: Increased climate change resilience of local water systems in Mopti and Timbuctu Regions.
Component 2: Resilience in subsistence livelihoods of vulnerable communities.
Outcome 2: The production of local livelihood systems such as agriculture, fisheries, livestock, and forest enhanced under climate change 
Component 3: Capacity-building and knowledge generation for adaptation
Outcome 3: Enhanced capacity of local institutions and of communities to better adapt to climate change. </t>
  </si>
  <si>
    <t xml:space="preserve">Project Type: </t>
  </si>
  <si>
    <t xml:space="preserve">Communes of Mopti Region : Bamba, Pelou, Kendé, Tédié, Koubewel-koundia, Gandamia, Dangol-Boré, Pondori and Togoro-Kotia.                                                                                                Communes of Timbuctu Region : Alafia, Hanzakoma, Haribomo, Goundam, Gargando, Bintagoungou, Essakane, Kondi, Arham, Tindirma, and Binga;     </t>
  </si>
  <si>
    <t xml:space="preserve">Reports: 
• Program Launch Report                                                                                        • Report on the situation of references in Mopti and Timbuktu 2016                                                         • PPR 2016 and 2017
• Quarterly and annuel Reports 2016, 2017and 2018 to UNDP CO (Progress Report/Financial Reports/Quarterly Work Plan/Annual Work Plan) 
• Report of the Steering Committee 2016, 2017 and 2018 
• Project Website
• Study report on the carbon sequestration rate of agroforestry parks in the project intervention zone.
• Photos of construction sites and documentary films from 2017 to 2019
• Revision report on programme indicators and targets 2017
• Monitoring reports of naturally assisted regeneration and training of peasants in Agrofo parks Of the communities of Bamba, Kendé and Dangol-Boré 2017 and 2018
• Farmers training report on improved seed cultivation techniques and improved seed monitoring (2017 and 2018)
• Farmers training report on agroforestry techniques adapted to climate change (2017 and 2018)
• Training report for Community counsellors and civil society on the institutional management of climate change (2017)
• Report on the training of peasants and elected officials on climatic and meteorological applications (2018)
• Communication Plan Document of the programme 2018
• Work Plans and annual Budgets (2016, 2017, 2018 and 2019)
• Status of implementation of the recommendations of the first, second, third session of the Programme Steering Committee    
• Report and Maps on land-use dynamics in relation to climate change in 16 communes in 2018 and 2019
• Project brochure for 2019
• Report set up and capacity building of investment management structures in the 8 communes of Mopti in 2019
• Mid-term evaluation report for 2018 • Training report of pilot farmers on conservation techniques for improved seed varieties in 2018,
• Study reports for 2016, 2017 and 2018,
• Control and monitoring of works reports for 2017 and 2018                                                                                                                                   </t>
  </si>
  <si>
    <t xml:space="preserve">Project contacts: </t>
  </si>
  <si>
    <t>Outcome 1: Increased climate change resilience of local water systems in Mopti and Timbuctu Regions.</t>
  </si>
  <si>
    <t>Output 1.1: Water infiltration, storage and flow in the Faguibine System improved through the rehabilitation and opening up to 20 km silted channels and obstructed ponds</t>
  </si>
  <si>
    <t>Output 1.2: Water access to 20 vulnerable communities enhanced by the rehabilitation of water canals and distribution plan for multiples users including climate resilient water management systems</t>
  </si>
  <si>
    <t>Outcome 2: The production of local livelihood systems such as agriculture, fisheries, livestock, and forest enhanced under climate change</t>
  </si>
  <si>
    <t xml:space="preserve">Output 2.1: Climate-resilient fisheries and agro- pastoral practices and technologies e.g. drought- and disease-resistant varieties introduced and, integrated crop-livestock production systems etc. practiced by 20 local communities </t>
  </si>
  <si>
    <t>Output 2.2: Conservation and restoration practices e.g. conservation agriculture, agroforestry etc. introduced in 20 local communities for forest ecosystem resilience to climate change</t>
  </si>
  <si>
    <t xml:space="preserve">Output 2.3: Dry-season gardening activities by women improved for food and income diversification in 20 local communities </t>
  </si>
  <si>
    <t>Output 1.1: Water infiltration, storage and flow in the Faguibine System improved through the rehabilitation and opening up to 50 km silted channels and obstructed ponds</t>
  </si>
  <si>
    <t>The cumulative co-financing as verified during Mid-term Review (MTR) in 2018 is estimated at US$ 384,452 of which U$ 134,452 by UNDP and U$ 250,000 by the Government</t>
  </si>
  <si>
    <t>List all Risks identified in project preparation phase and what steps are being taken to mitigate them</t>
  </si>
  <si>
    <t>Le communiqué du Chef d'Etat Major Général de Armées du 01 février 2018 qui limite le déplacement du projet dans la region de Mopti</t>
  </si>
  <si>
    <t>Risk Measures: Were there any risk mitigation measures employed during the current reporting period? If so, were risks reduced? If not, why were these risks not reduced?</t>
  </si>
  <si>
    <t>Please justify your rating. Outline the positive and negative progress made by the project since it started. Provide specific recommendations for next steps. . (word limit=500)</t>
  </si>
  <si>
    <t xml:space="preserve">Implementing Agency </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</si>
  <si>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</si>
  <si>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Project actions/activities planned for current reporting period are progressing on track or exceeding expectations to acheive all major outcomes/outputs for given reporting period, without major shortcomings. The project can be presented as “good practice”.</t>
  </si>
  <si>
    <t>Project actions/activities planned for current reporting period are progressing on track to achieve most of its major outcomes/outputs with only minor shortcomings.</t>
  </si>
  <si>
    <t xml:space="preserve">Project actions/activities planned for current reporting period are progressing on track to achieve most  major relevant outcomes/outputs, but with either significant shortcomings or modest overall relevance. </t>
  </si>
  <si>
    <t>Project actions/activities planned for current reporting period are not progressing on track to achieve major outcomes/outputs with major shortcomings or is expected to achieve only some of its major outcomes/outputs.</t>
  </si>
  <si>
    <t>Project actions/activities planned for current reporting period are not progressing on track to achieve most of its major outcomes/outputs.</t>
  </si>
  <si>
    <t>Project actions/activities planned for current reporting period are not on track and shows that it is failing to achieve, and is not expected to achieve, any of its outcomes/outputs.</t>
  </si>
  <si>
    <t xml:space="preserve">Km increase of cleared water channel </t>
  </si>
  <si>
    <t xml:space="preserve"> There are presently few market gardens and no community fish farms. </t>
  </si>
  <si>
    <t>Were there any delays in implementation? If so, include any causes of delays. What measures have been taken to reduce delays?</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</si>
  <si>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</si>
  <si>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Describe any difficulties there have been in accessing or retrieving existing information (data or knowledge) that is relevant to the project. Please provide suggestions for improving access to the relevant data.</t>
  </si>
  <si>
    <t xml:space="preserve">Results Tracker for Adaptation Fund (AF) Projects  </t>
  </si>
  <si>
    <t>Target performance at completion  Performance de la cible à l'achèvement</t>
  </si>
  <si>
    <t xml:space="preserve">Indicator 2.1.2: No. of targeted institutions with increased capacity to minimize exposure to climate variability risks.   </t>
  </si>
  <si>
    <t xml:space="preserve">Outcome 3: Strengthened awareness and owernship of adaptation and climate risk reduction processes. </t>
  </si>
  <si>
    <t xml:space="preserve">Indicator 3.1: Increase in application of appropriate adaptation responses.      </t>
  </si>
  <si>
    <t xml:space="preserve">Output 3: Targeted population groups participating in adaptation and risk reduction awareness activities.  </t>
  </si>
  <si>
    <t xml:space="preserve">Indicator 3.1.1: Percentage of targeted population awareness of predicted adverse impacts of climate change, and of appropriate . </t>
  </si>
  <si>
    <t xml:space="preserve">Outcome 4: Increased adaptive capacity within relevant development sector services and infrastructure assets.   </t>
  </si>
  <si>
    <t xml:space="preserve">Indicator 4.1: Increased responsiveness of development sector services to evolving needs from changing and variable climate.  </t>
  </si>
  <si>
    <t xml:space="preserve">Core Indicator 4.2: Assets produced, developed, improved or strengthened. </t>
  </si>
  <si>
    <t xml:space="preserve">Output 4: Vulnerable development sector services and infrastructure assets strengthened in response to climate change impacts, including variability.  </t>
  </si>
  <si>
    <t xml:space="preserve">Outcome 6: Diversified and strengthened livelihoods and sources of income for vulnerable people in targeted areas  </t>
  </si>
  <si>
    <t xml:space="preserve">Indicator 6.1: Increase in households and communities having more secure access to livelihood assets. </t>
  </si>
  <si>
    <t xml:space="preserve">Output 6 Targeted individual and community livelihood strategies strengthened in relation to climate change impacts, including variability  </t>
  </si>
  <si>
    <t xml:space="preserve">Indicator 7.1: No. of policies introduced or adjusted to address climate change risks. </t>
  </si>
  <si>
    <t xml:space="preserve">Indicator 7.2: No. of targeted development strategies with incorporated climate change priorities enforced.  </t>
  </si>
  <si>
    <t>1. Generation of relevant data, Stakeholders, and Timeliness 
2.1. Include both qualitative and quantitative measures of capacity level within targeted institutions
2.2. Number (men and women and other vulnerable groups)
3.1. Use scale from 1 to 5: 5: Fully aware 4: Mostly aware 3: Partially aware 2: Partially not aware 1: Aware of neither predicted adverse impacts of climate change nor of appropriate responses
3.2. Use scale from 1 to 5: 5: All 4: Almost all 3: Half 2: Some 1: None
4.1. Summarize in an overall scale (1-5): 5: Highly responsive (All defined elements ) 4: Mostly responsive (Most defined elements) 3: Moderately responsive (Some defined elements) 2: Partially responsive (Lacks most elements) 1: Non responsive (Lacks all elements )                                                                                                          4.2. Summarize in an overall scale (1-5): 5: Fully improved 4: Mostly Improved 3: Moderately improved 2: Somewhat improved
1: Not improved                                                                                                              5. Depends on the targeted natural asset: 
Biological (species): measure through changes in population numbers (dynamics, structure, etc.)
Land: 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6.1. Summarize in an overall scale (1-5): 5: Very high improvement 4: High improvement 3: Moderate improvement 2: Limited improvement 1: No improvement                                                                                                                             6.2. Household income by source of livelihood in project area (USD) prior and post project intervention                                                                                                                           7. Summarize in an overall scale (1-5). 5: All (Fully integrated) 4: Most 3: Some 2: Most not integrated 1: None</t>
  </si>
  <si>
    <t>1.1. Number, sector(s) and level(s) of projects or interventions in separate fields of monitoring plan                                         1.2. Number
2.1.1. Number of staff (male/female) of targeted institutions: a. Obtain baseline information: total number of staff from targeted institutions b. Define target
2.1.2. Number of staff (male/female) of targeted institutions: a. Obtain baseline information: total number of staff from targeted institutions b. Define target: needs to be defined by project proponents
2.2.1. Quantitative: Percentage (includes women – and other vulnerable groups – and men).
Qualitative: Adequacy: include direct analysis of major areas; adequacy/effectiveness of systems or analysis of perceptions of populations and institutions.
2.2.2. Number (broken down by gender and, if possible, by vulnerable groups defined in the area of intervention) of people                                                    3.1. Number and type (in separate columns) at local level.                                                                  3.2. Number                                                                                                                   4.1. Number and type                                                                                                        4. 2. Number and type (entered in separate columns)                                                                           5. Number of interventions by type of natural asset and intervention                                                          6.1. Number and type (in separate columns of monitoring plan)                                                                                                                          6.2. Income sources per household; description of income source and number of households.                                                                                                                           7.1. Number/Sector                                                                                                                          7.2. Number; Effectiveness (see previous indicator) through enforcement level.</t>
  </si>
  <si>
    <t xml:space="preserve">The project is in its third and final year of implementation with a delay of execution, in part due to the 5-month delay in the launch of the project. This delay is also largely attributed to the insecurity that has limited travels for the project team and its partners throughout the project area.The extension granted to the project will enable the achievement of the results. At this stage all the technical, socio-economic and environmental studies have been carried out, the bidding documents and other documents and contracts have been drawn up and forwarded to the DGMP via the AEDD to anticipate the implementation of the new investments in the two regions.We intend to complete all investment work by December 2019. In addition, capacity building (training of technical services on climate change, providing women with small equipment and improved seeds for gardening , supply to cereal banks for some communes in real situation of food insecurity and the revision of 15 PDESC) of the populations and elected officials will also be executed during 2019. The year 2020 will be entirely devoted to the consolidation of the assets, to capitalization and dissemination of lessons learned and lived experiences.
</t>
  </si>
  <si>
    <t>Currently, the project works well with the AEDD (national implementing entity), the DCM (multilateral cooperation) and UNDP (AF accredited entity). The steering committee of the 13-member project held its third ordinary session in Mopti on 19 December 2018. This is the first time a steering committee session has been delocalised close to the beneficiaries. This also reflects a good collaboration between the project, the municipal authorities and the beneficiaries to advance the activities.</t>
  </si>
  <si>
    <t>In order to reduce the lengthy procedure, following the recommendation of the steering committee, the Director of the AEDD in agreement with the project, transferred the contracting authority to the communes for some activities, namely: studies in all forms and capacity building. This initiative considerably reduced the duration of the procurement procedures. Only high-value investments go through the DGMP procurement procedure.</t>
  </si>
  <si>
    <t>The situation is still relevant, with the banning of motorbikes and Pickups in all circles of Mopti until further notice. These means of transport are usually used by inhabitants, companies, consulting firms and some partners intervening in the region. This may lead to delays in the execution and monitoring of works. For correct movements, an authorization is requested by the Army present in the locality. Currently, this authorization is very difficult to obtain and the only means of transport are still the public transport by vehicles of weekly fairs, buses, skips and trucks.</t>
  </si>
  <si>
    <t xml:space="preserve">The project team will maintain its collaboration with MINUSMA, the governors of Mopti and Timbuktu Regions, local NGOs, decentralized state services and elected municipal officials to facilitate the implementation of activities especially in areas where crime persists. During the year 2018, (i) 17 memoranda of understanding have been signed, including 6 with the decentralized State services and 11 with local NGOs and (ii) about 30 study contracts have been established with the design offices in Mopti and Timbuktu thanks to the speed of the procedures of the municipal project management. Local populations have been heavily involved in the execution of certain activities, particularly the 22,225 km channel deepening through cash for work method, in the communes of the Faguibine system in Timbuktu. On the recommendation of the steering committee, at the request of the MEDD and following the proposal of the mid-term evaluation, an extension of 18 months over the duration of the project going from April 2019 to September 2020 was granted to the project by the Adaptation Fund. This extension will allow the project to use the remaining funds to better achieve results and ensure the sustainability of investments, the impacts of which will benefit vulnerable populations in the regions of Mopti and Timbuktu.
</t>
  </si>
  <si>
    <t>23,612 km of channels were equipped with a regulating structure, including 1.2 km of Kondori channel, 3 channels of the Faguibine system covering 22,025 km and the Youmna channel of 0,387 km.</t>
  </si>
  <si>
    <t>170 kg of seeds of local species were collected by the municipalities with the support of the project. This includes Tamarind (40 kg), Baobab (30 kg), balanzan (40 kg), jujube (5 kg), grape (25 kg) ), néré (25 kg) and wild dates (5 kg) for the production of more than 13,000 plants in nurseries. Each commune donated the seedlings to the peasants for individual plantations in the gardens, reforesting the school and reforesting the banks of the ponds. Woody hedges are to be planted around 18 market gardening perimeters during this 2018-2020 campaign.</t>
  </si>
  <si>
    <t>15 water distribution systems were built, including 6 for drinking water for the population in Mopti and 03 wells for the market gardening schemes.</t>
  </si>
  <si>
    <t>Three fully managed ponds (i) for fish farming, stocked with 15,000 catfish fry, (ii) for crocodiles and (iii) for market gardening. The other 3 ponds (Pelou and Adia for market gardening and Tabaco to provide water for animals) are at an average implementation rate of 65%; Two (02) floating cages of 20,000 Tilapia fish fry in the Binga commune with 35 members, including 7 women from the Bougouberi fishermen's association, are also being installed.</t>
  </si>
  <si>
    <t>A total of 638 farmers were trained and supervised on the techniques of growing cowpea and seed conservation by the agents of the Koporo-pen Agricultural Research Station.</t>
  </si>
  <si>
    <t>Training of 55 beneficiaries for the operation of nurseries in Timbuktu</t>
  </si>
  <si>
    <t>55 beneficiaries were trained on seedling production and nursery management techniques for the Mopti communities. These beneficiaries were provided with pots and watering holes to practice in their respective villages.</t>
  </si>
  <si>
    <t>In 2018, a total of 62 beneficiaries were trained and equipped in the 20 communes of Timbuktu by the Regional Directorate of Water and Timbuktu. 08 communal nurseries are operational in the Mopti region and 07 individual nurseries have been established in the Timbuktu region. In 2018, about 13,000 plants were produced in the 8 nurseries in the Mopti Region. All these plants were paid for by the project and granted to pilot farmers for individual plantations. It should be noted that collective plantations do not work for maintenance reasons. This is why we will have to encourage individual plantations. A memorandum of understanding will be signed with the water and forest department of Mopti and Timbuktu to supervise the populations trained in the production of the seedlings and the maintenance of nurseries.</t>
  </si>
  <si>
    <t>The monitoring of assisted natural regeneration in the agroforestry parks of 7 peasant ponds has allowed us to note that the number of young cuttings (0-50 cm) in natural regeneration is declining in the Seno (76%), while in the agro-ecological zones of the plateau and the floodplain, it increased by 73% and 220% respectively. The average number of trees per hectare is 243 on the plateau, 942 in the Seno and 240 in the flood zone in 2017 and 420 on the plateau, 230 in the Seno and 770 in the flood zone in 2018. On the other hand, some woody species (eg Combretum micrantum or glutinosum, Pilostigma reticulatum and Guiera sénégalensis), formerly not considered in agroforestry by peasants, are now spared to maintain the green cover of the fields in all seasons. This protects the fields against sunshine and wind erosion. These findings will be the subject of community exchanges during communal days to sensitize agropastoralists on the issues of protection and conservation of young woody shoots to replace the large trees disappearing in the fields.</t>
  </si>
  <si>
    <t>In total, 16 communes have their land development dynamics mapping for 30 years (from 1986 to 2016). The main changes that have been observed are as follows:
The increase in area occupied by crops and rock outcrops is not only related to population growth (for example, the population density of the Mopti region has increased from 3.8 in 1986 to 6,1 inhabitants / km2 in 2016 (RGPH, 2009)) but also anthropogenic practices that weakened the ecosystems and its components (vegetation, soil, etc.). This could gradually subject the natural resources to a serious degradation. 
The mapping will serve to:
- sensitize populations on the evolution of natural resources (soil, water, plant) in the face of the harmful effects of climate change from 1986 to 2016;
- support decision-making in the context of regional planning by municipal and administrative authorities
- the training of local elected officials and at school level;
- support scientific research. It was much appreciated by the members of the National Steering Committee during the third ordinary held in Mopti on 19 December 2018</t>
  </si>
  <si>
    <t>Memorandum of Understanding with the Department of Agriculture is underway to technically support women in the operation of market gardening perimeters. Local NGOs will also be recruited by July 2019 to supervise women during the 2019-2020 market gardening campaign starting in September 2019. This framework consists in exchanging experiences with women on farming techniques and conservation techniques and storage of market gardening products. Particular emphasis will be placed on the biogical treatment of plants (plant-based insecticides, for example Neem and cailcédra).</t>
  </si>
  <si>
    <t>Provision of a set of small equipment to women for the exploitation of market garden perimeters</t>
  </si>
  <si>
    <t>A set of small equipment, consisting of 100 units of daba, shovel, spades, watering cans, hoes, buckets and 53 wheelbarrows are granted to each of the 03 associations of 1,185 women</t>
  </si>
  <si>
    <t>5 municipal councils composed of 67 elected representatives including 5 women and 193 farmers were trained to integrate risk management into municipal plans</t>
  </si>
  <si>
    <t>Revision of 20 communal PDESC by integrating adaptation options</t>
  </si>
  <si>
    <t>05 communal PDESC are readjusted by integrating CC adaptation options. These are the communes of Bamba, Pelou, Kendé, Tédié and Koubewel-Koundia. Supervision was provided by DRPSIAP-Mopti.</t>
  </si>
  <si>
    <t>2 films on the implementation of some activities have been made. The two first videos showcase (i) the reception of the works, which was shared on the ORTM network, and (ii) the impact of the project, which is in phase of finalization and will also be broadcasted on the ORTM. At the end of 2019, it is planned to make a complete film covering the two regions with interviews (Beneficiaries, project team, elected representatives, technical services, administration, UNDP, AEDD, MEADD).</t>
  </si>
  <si>
    <t>03 cereal banks are supplied with 30 tons of cereals, targeting communes with high food insecurity namely Togoro-Kotia, Gandamia and Bintagoungou</t>
  </si>
  <si>
    <t>3 monitoring missions carried out (missions followed by the construction of nurseries, improved seed allocation, micro-credit strategy) and 1 supervision mission by members of the steering committee, ie a total of 4 missions</t>
  </si>
  <si>
    <t>The third session of the steering committee was held on 19 December 2018 and 05 recommendations were made: 
- Establish the land-use dynamics map for the 17 other communes in the program area with reference to the case study of 3 municipalities in the Mopti region;
- Diligate protocols of formal collaboration with local technical services in relation to the monitoring and development of the investments made;
- Give priority to local companies for the execution of works in the communes;
- Validate the mid-term evaluation report by a limited technical committee;
- Continue to work with local NGOs in areas of insecurity.</t>
  </si>
  <si>
    <t>Output 3.1. The knowledge and capacity of community improved to integrate climate risk management in economic, social and cultural development plans (PDESC)</t>
  </si>
  <si>
    <t>Number of PDESC revised in including climate change management</t>
  </si>
  <si>
    <t>Just about 6 PDESC currently include climate change management</t>
  </si>
  <si>
    <t>5 PDESC (communes of Pondori, Pelou, Kendé, KoubewelKoundia and Tédié) have been revised by integrating the CC adaptation options. A total of 193 farmers, 48 of whom were women, were trained to better take into account climate change adaptation in the planning and budgeting of development actions.</t>
  </si>
  <si>
    <t>Access to water (water supply, pond development, overcrowelling of channels) for multiple uses, Assisted Natural Regeneration and adjustment of PDESC</t>
  </si>
  <si>
    <t>In 2019, the local water supply management committees will be set up in all communes of Timbuktu with most elected representatives per commune to facilitate the study of land use dynamics in the context of CC, and the integration of adaption options into PDESCs.</t>
  </si>
  <si>
    <t>In 2018, the project team was dissatisfied by the execution of some works. This includes: (i) delays in the development of market gardening perimeters, in particular the six market gardening perimeters of Timbuktu, because of the early flooding on the sites; (ii) the adjustment of the PDESCs has not been achieved, only five PDESCs in the form of tests to assess the climate-profing tool before extending it to the 15 PDESCs were realized, and finally (iii) the non-supply of cereal banks due to the growing insecurity in the areas concerned which has made suppliers reluctant to carry grain. Regarding the adjustment of the PDESC, it will also be necessary to add that some municipalities have postponed the process for March-April and May when the populations are much less busy. Apart from these activities, the other activities planned were carried out correctly and on time. The rating "Satisfactory" reflects in our opinion this situation.</t>
  </si>
  <si>
    <t xml:space="preserve"> Agricultural production in the face of climate change has been secured and improved, thanks to the provision of 4800 kg of improved seeds to 500 farmers. However, out of 14 market gardening perimeters, only 6 could be completed. This situation holds back the effective empowerment of women to increase their income and improve family's nutrition.</t>
  </si>
  <si>
    <t>The women were equipped with small gardening equipment but their technical support for the operation of the market gardening perimeters is still ongoing.</t>
  </si>
  <si>
    <t>It is slowly being set up. Nevertheless, 350 women in Timbuktu were provided with 270 sheeps and goats for fattening. In addition to the supply of seed banks, the program team must speed up the process for all targeted communes, mainly for the benefit of women and young people.</t>
  </si>
  <si>
    <t>Concerning output 1.1, the channel deepening work over 22,025 km in the Faguibine system was carried out correctly in high-labour intensity by means of a memorandum of understanding with the AMSS NGO in Timbuktu. Most of the investments initiated for access to water under output 1.2 have been completed and will shortly be officially delivered to beneficiaries. The design of market gardening perimeters for women is still underway in both regions, output 2.1 which determines the capacity building of women and under output level 2.3. In addition, it should be noted that there has been a modest start to income-generating activities (sheep fattening for women in the 11 communes and the supply of cereals to 3 banks of municipalities with high levels of insecurity) under output 3.3 for women. and young people. Insecurity in the program's intervention zone, particularly in some communes of Timbuktu, is still a limiting factor in the effective implementation of program activities. Regarding the long procurement process, the situation has improved somewhat with the municipal project management of certain activities including technical studies and capacity building of the actors. The number of PDESC adjusted (output 3.1) remains low (25% as a test), although the "test" approach adopted by the project team is a good initiative. With the extension validated, special emphasis should be placed on the completion of ongoing projects and capacity building (women training, development of IGAs and the adjustment of 15 PDESC).</t>
  </si>
  <si>
    <t>In 2018, the implementation rate of the AWP was satisfactory at 70.77% with a target achievement level of 84.26%. Despite the security situation, the program was able to carry out one of the activities that was part of the Government's annual program, including the deepening of 22,025 km of blocked channels in the Faguibine system through cash for work methods.
The project realized important investments, including
- the development of 6 market gardening perimeters for more than 1000 women in Mopti and Timbuktu
- the completion of the construction of a micro-dam on the Dogon plateau to develop market gardening;
- the completion of 6 basic water supplies systems to facilitate access to the drinking water of vulnerable populations.
In addition, about fifteen investments are late in implementation and we will have to take steps to speed up their completion by the end of May 2019.
On the other hand, the total level of disbursement is 64% and the extension of 18 months obtained will allow the balance to be disbursed by 36% in order to reach the expected results.</t>
  </si>
  <si>
    <t>8 fish farms including 5 fish ponds in the municipalities of Tindirma on behalf of the association ISSABOIREY and 03 fish ponds (Koirabery, Pelou and Adia) were developed and functional</t>
  </si>
  <si>
    <t>Number of dry season market gardens managed by women established</t>
  </si>
  <si>
    <t xml:space="preserve">Number of community fish farms established </t>
  </si>
  <si>
    <t>Number of tree nurseries of local tree species established in each local communities</t>
  </si>
  <si>
    <t xml:space="preserve">At least 100 km of water channel </t>
  </si>
  <si>
    <t>20 market gardening perimeters (at least 10 ha)</t>
  </si>
  <si>
    <t>15 nurseries including 8 community nurseries in the Mopti region are being developed and 7 individual nurseries in the Timbuktu Region have been set up. A total of 231 people, including 176 in Mopti and 55 in Timbuktu, are trained in plant production techniques and equipped with small equipment (pots and watering cans) to encourage community reforestation activities.</t>
  </si>
  <si>
    <t>174 elected representatives (including 38 women) and 40 people from civil society (of which 20 women) are trained on the management of climate change, a total of 214 people, including 58 women.</t>
  </si>
  <si>
    <t xml:space="preserve">Insecurity remains the limiting factor of the project and generally hampers the development of communes in Northern and central Mali. This situation limited the monitoring missions that the project team had scheduled during the year. Service contracts were signed with some partners, including the NGOs AMSS and ADIL-Mali, the bureaux of SPAD and BEFCA studies in Timbuktu, also with the NGO ADE-SAHEL and the design offices AIA, ICCR and SICK and Birta-Topo in Mopti. The willingness and commitment of mayors to ensure the project ownership of certain activities such as studies and capacity building has not only reduced the duration of procurement but also mobilized local expertise. For example in Timbuktu, 22, 025 km of channels were deepened by the populations through cash for work method with the financial support of the project and the facilitation of the NGO AMSS.
</t>
  </si>
  <si>
    <t>Yes, the biggest delay is due to construction work companies, especially those in Bamako. These are far from the sites and lack initiative and social anchoring to manage the risks of insecurity. In agreement with the procurement department of the AEDD, it was decided to terminate all contracts whose work will not be completed on 30 March 2019. From now on, for terminated contracts and new contracts, priority will be given to companies that reside in the project's interventon area as contracting parties.</t>
  </si>
  <si>
    <t>With the exception of the changes in some indicators and targets that were mentioned in the 2017 report, there are no other changes affecting the content of the project. However, it should be noted that the project has been extended for 18 months from March 2019 to end in September 2020. This is an extension at no additional cost but which will allow the project to increase its disbursement rate to better achieve the expected results. and this despite the insecurity on the ground.</t>
  </si>
  <si>
    <t xml:space="preserve"> A total of 15 market gardening perimeters of 25 ha will be exploited by more than 4500 women. Currently, 10 market gardening perimeters are being exploited by about 3,000 women and 5 under development. Encouraging results have been recorded on gender related issues (i) 1,809 women were supported with farming inputs, equipment and training to bolster IGAs in market gardening and animal fattening, (ii) 56,199 women had access to water improved for drinking water and agricultural activities including the exploitation of 25 ha of market gardening perimeters, (iii) 109,017 women improved their planning of agricultural activities in the face of climate change with equipment in rain gauges and access to information and (iv) 276 young people are trained on agro-sylvo-pastoral production techniques and yield improvement including agroforestry, seedling production and adapted farming techniques. 
An important aspect is also that, today, women own the land on which they realise market gardening.</t>
  </si>
  <si>
    <t>The most relevant and positive adaptation measures to be developed for future adaptation projects, especially in central and northern Mali, are (i) increasing access to water for local communities, particularly through high-water drilling. flow, and creation of reservoir for the collection of water, (ii) the Assisted Natural Regeneration method, (iii) activities to support conservation of water and soils and finally (iv) implementing works using municipal workforceand implementing companies. Considering the enormous needs, reducing the area of intervention could empahsize impact. The execution of certain works, in particular the deepening of certain ponds and channels and the actions of water and soil conservation, requires a strong involvement of the population ensured through the cash-for-work method. This is transferring more responsibility to the beneficiaries to ensure the sustainability of activities. For other activities that cannot be implemented with cash-for-work, it will be important to rely on local companies from the project area.</t>
  </si>
  <si>
    <t xml:space="preserve">The identification of land-use dynamics in the context of climate change could be used as a tool for awareness raising of local communities and elected officials in the communal councils for a better understanding of CC impacts, especially among farmers. This improves the quality of development planning and the development of the communal land in the context of climate change. Before ending, the project will implement this mechanism within each municipality by strengthening the capacity of some elected officials, including to apply adaptation actions into the PDESCs. </t>
  </si>
  <si>
    <t>It is necessary to avoid the lengthy procedure of public contracts award of the DGMP for adaptation projects targeting municipalities. To avoid disagreements between the guardianship, the project team and the beneficiaries during the implementation phase, communal project management procedures must be precisely specified from the design phase. This would prevent the lengthy procurement process and provide timely quality services and better accountability to beneficiaries.</t>
  </si>
  <si>
    <t>By providing beneficiaries with equipment, organizing them under the authority of the municipality, and conducting community actions through cash-for-work, they will be able to achieve planned activities such as the deepening of ponds, the de-silting of channels and canals and the protection of the banks beyond the project sites and lifetime.</t>
  </si>
  <si>
    <t>The training of elected officials and civil society on the management of climate change has facilitated their understanding of the process of integrating adaptation options in the PDESCs. In 2018, the project supported the revision of 05 PDESC.It would be difficult to go directly to this revision if the actors concerned had not taken knowledge of the climate change issues in previous training and especially to make the difference between mitigation and adaptation activities in their PDESC.</t>
  </si>
  <si>
    <t>Despite the memorandum of understanding with Mali-Météo, access to agro-climatic data has not been easy. Meteorological stations in the project intervention area have very little data either because of insecurity or because of aging or limited facilities.</t>
  </si>
  <si>
    <t xml:space="preserve">The security situation is becoming increasingly worrying, especially in the center of Mali, where the conflict is taking place between communities. The Government of Mali and its partners are multiplying inclusive dialogues with all the communities of the center region (mainly of Dogon, Fulani (Peul) and Bambara ethnic groups). In northern Mali, despite the existence of the peace agreement and all national and international forces, deadly attacks against MINUSMA positions have been reported. According to expert analysis, the stabilization of the security situation in Mali will take longer than expected to recover. Each project activity is a risky situation and the project team, with the support of UNDP, Trusteeship and local authorities has developed alternative intervention strategies in 2018. Among its strategies we note: (i) a communal project management for certain activities such as studies and the implementation of capacity building activities, (ii) a strong involvement of local NGOs such as AMSS in Timbuktu for the strengthening of 22 km of channels through cash-for-work in the Faguibine system, ARDIL-Mali in Timbuktu on sheep fattening and ADE-Sahel in Mopti for the implementation of the activities in Mopti and (iii) the signature of an agreement with some technical services of Timbuktu, especially DREF-Tombouctou for capacity building for nursery operating staff and SLP-Diré for the installation of floating fish cages.
The communal project management involves transferring the contracting process to communes, in particular for the recruitment of companies for technical studies or trainings at the local level. Considering the insecurity, mayors are responsible for escorting the service contractor with a reliable person. The advantages for this type of contracting is the reduction of contracting time as compared to national contracting (about a month for communal contracting as compared to 4-5 months with national procedures. This enabled the conduct of studies even in the areas with highest insecurity. </t>
  </si>
  <si>
    <t>The mobilization of the target groups (beneficiaries) is done without problem by the elected municipal (Mayor and municipal councilors) with the support of the village leaders (heads of villages and village councilors). Given the insecurity, the favorable period for carrying out activities that require a strong mobilization of beneficiaries is communicated to the project by the Mayor. An investment plan by municipality is available. These investments participate in increasing people's resilience to climate change. Currently elected municipal officials and some people from civil society, including women, have a good knowledge of climate issues and this follows the training given by the project in 2017. In addition, municipalities nowadays place a major importance to the revision of PDESCs to integrate options for adaptation to climate change in order to better plan the development of the municipality. Companies outside our regions of intervention have many difficulties to carry out the work. This was confirmed as out of 10 companies (2 from Mopti and 7 from Bamako) selected in 2017 following the national contracting, the 2 companies from Mopti finished their works in February 2018, while except for one, none the companies from Bamako fully finished their works. 
Thus, at its third session, the steering committee made a strong recommendation "Give priority to local companies for execution of works in the communes". In addition to providing municipalities with a tool for raising awareness of the impacts of climate change on the elements of the local area, the steering committee recommended the project to identify and map the dynamics of land use in the 20 communes from 1986 to 2016. The investment plan per commune is available. These are investments that help increase the resilience of people to climate change. Currently the elected communes and some people of civil society (including women) have a good knowledge of the issues related to climate change thanks to the training given for the project in 2017.</t>
  </si>
  <si>
    <t xml:space="preserve">In the project area, there are qualified and competent partners with whom the project can establish partnership agreements to better execute the activities but they are often disadvantaged in the national procurement process. They feel comfortable with the procurement procedures at the communal level (municipal project management). These partners are: local NGOs, companies, technical services and engineering bureau. However, given the insecurity, it should be noted that some partners are reluctant to our offers to provide services in some municipalities such as Togoro-Kotia, Bamba, Gandamia in the region of Mopti, Gargando, Essakane, Bintagoungou, Hanzakoma and Haribomo in the region of Timbuktu. Today, if the recommendations of the steering committee of 2017 (control of municipal office) and 2018 (priority to local partners on the awarding of contracts) are applied, we believe that this risk can be lifted. It should be noted that the agreement given by the Director of AEDD for the transfer of project ownership to municipalities is in line with the recommendation of the 2017 steering committee. This agreement is restrictive in the sense that it concerns only studies and capacity building, while that of the steering committee refers to global project management (studies, capacity building and investments). If the recommendations of the steering committee are applied, this risk can be lifted. </t>
  </si>
  <si>
    <t xml:space="preserve">TOTAL </t>
  </si>
  <si>
    <t>$                                                                                                                                 5,271,865. 51</t>
  </si>
  <si>
    <t xml:space="preserve">The project has a cumulative disbursement to date of US$ 5,271,865.51 in March 2019 (3 years of implementation) and represents 67% of the total funding. This cumulative total expenditure represents 78% of the cumulative disbursed amount (US $ 6,721,657) by UNDP for the first and second years of implementation of the programme.
The two disbursements granted by UNDP in June 2015 at the time of the agreement and in 2017 allowed the project to operate over the three years. UNDP needs to request the last disbursment of 1,143,180 US$. The delay can be explained by: (i) the insecurity in the northern and central part of the country, corresponding to the project intervention area , (ii) the long national procurement procedure imposed on the programme's investments from 2017 to 2018 has slowed down the implementation of the activities in all communes of the programme. </t>
  </si>
  <si>
    <t>The total co-financing realized during this reporting period is estimated at US$ 134,875.54
The cumulative realized co-financing since the start of the project is estimated at US$ 519,327.54 of which U$ 158,327.54 by UNDP and U$ 361,000.00 by the Government, out of a total commitment of US$ 1,000,000.00</t>
  </si>
  <si>
    <t>Under the in kind co-financing of the Government of Mali, a building was made available for the project team. The Government also finances the cost of electricity, water and security services.This contribution to date is estimated at US$ 111,000.00
UNDP cash co-financing is estimated at US$ 23,875.54 The co-financing of UNDP was carried out by TRAC payment.</t>
  </si>
  <si>
    <t>Financial information: cumulative from project start to 3rd March 2019</t>
  </si>
  <si>
    <t>04 March 2018 to 03 March 2019</t>
  </si>
  <si>
    <t>bouricamara@gmail.com  Tel: +22366805756</t>
  </si>
  <si>
    <t xml:space="preserve">About 260 farmers were trained on adaptive techniques for the conduct and monitoring of assisted natural regeneration for agroforestry. Today, in addition to the introduction of traditional agroforestry woody species, farmers have understood that it will also be necessary to spare some drought-resistant woody species to protects fields during the dry season against sunlight and to promote carbon sequestration in the soil. These various training courses strengthen the resilience capacity of populations through the adoption of new practices and a change in behaviour in response to the effects of climate change.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</si>
</sst>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_-* #,##0.00\ _€_-;\-* #,##0.00\ _€_-;_-* &quot;-&quot;??\ _€_-;_-@_-"/>
    <numFmt numFmtId="173" formatCode="dd\-mmm\-yyyy"/>
    <numFmt numFmtId="174" formatCode="_-* #,##0\ _€_-;\-* #,##0\ _€_-;_-* &quot;-&quot;??\ _€_-;_-@_-"/>
    <numFmt numFmtId="175" formatCode="#,##0.00_ ;\-#,##0.00\ "/>
    <numFmt numFmtId="176" formatCode="_-* #,##0.0\ _€_-;\-* #,##0.0\ _€_-;_-* &quot;-&quot;??\ _€_-;_-@_-"/>
  </numFmts>
  <fonts count="100">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u val="single"/>
      <sz val="11"/>
      <color indexed="8"/>
      <name val="Calibri"/>
      <family val="2"/>
    </font>
    <font>
      <i/>
      <sz val="11"/>
      <color indexed="8"/>
      <name val="Calibri"/>
      <family val="2"/>
    </font>
    <font>
      <i/>
      <sz val="9"/>
      <color indexed="8"/>
      <name val="Calibri"/>
      <family val="2"/>
    </font>
    <font>
      <sz val="10"/>
      <color indexed="8"/>
      <name val="Times New Roman"/>
      <family val="1"/>
    </font>
    <font>
      <sz val="11"/>
      <color indexed="10"/>
      <name val="Calibri"/>
      <family val="2"/>
    </font>
    <font>
      <b/>
      <sz val="9"/>
      <color indexed="10"/>
      <name val="Calibri"/>
      <family val="2"/>
    </font>
    <font>
      <b/>
      <sz val="9"/>
      <name val="Tahoma"/>
      <family val="2"/>
    </font>
    <font>
      <sz val="9"/>
      <name val="Tahoma"/>
      <family val="2"/>
    </font>
    <font>
      <sz val="11"/>
      <name val="Calibri"/>
      <family val="2"/>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2"/>
      <color indexed="9"/>
      <name val="Times New Roman"/>
      <family val="1"/>
    </font>
    <font>
      <sz val="20"/>
      <color indexed="8"/>
      <name val="Calibri"/>
      <family val="2"/>
    </font>
    <font>
      <b/>
      <sz val="9"/>
      <color indexed="8"/>
      <name val="Calibri"/>
      <family val="2"/>
    </font>
    <font>
      <b/>
      <i/>
      <sz val="11"/>
      <color indexed="8"/>
      <name val="Calibri"/>
      <family val="2"/>
    </font>
    <font>
      <b/>
      <sz val="11"/>
      <color indexed="60"/>
      <name val="Calibri"/>
      <family val="2"/>
    </font>
    <font>
      <i/>
      <sz val="11"/>
      <name val="Calibri"/>
      <family val="2"/>
    </font>
    <font>
      <sz val="9"/>
      <color indexed="60"/>
      <name val="Calibri"/>
      <family val="2"/>
    </font>
    <font>
      <sz val="9"/>
      <color indexed="8"/>
      <name val="Verdana"/>
      <family val="2"/>
    </font>
    <font>
      <b/>
      <sz val="11"/>
      <color indexed="9"/>
      <name val="Times New Roman"/>
      <family val="1"/>
    </font>
    <font>
      <sz val="18"/>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9"/>
      <color theme="1"/>
      <name val="Calibri"/>
      <family val="2"/>
    </font>
    <font>
      <b/>
      <i/>
      <sz val="11"/>
      <color theme="1"/>
      <name val="Calibri"/>
      <family val="2"/>
    </font>
    <font>
      <b/>
      <sz val="11"/>
      <color rgb="FF9C6500"/>
      <name val="Calibri"/>
      <family val="2"/>
    </font>
    <font>
      <i/>
      <sz val="11"/>
      <color theme="1"/>
      <name val="Calibri"/>
      <family val="2"/>
    </font>
    <font>
      <sz val="9"/>
      <color rgb="FF9C6500"/>
      <name val="Calibri"/>
      <family val="2"/>
    </font>
    <font>
      <sz val="12"/>
      <color theme="1"/>
      <name val="Times New Roman"/>
      <family val="1"/>
    </font>
    <font>
      <sz val="11"/>
      <color rgb="FF0A0A0A"/>
      <name val="Calibri"/>
      <family val="2"/>
    </font>
    <font>
      <i/>
      <sz val="11"/>
      <color theme="1"/>
      <name val="Times New Roman"/>
      <family val="1"/>
    </font>
    <font>
      <sz val="9"/>
      <color theme="1"/>
      <name val="Verdana"/>
      <family val="2"/>
    </font>
    <font>
      <b/>
      <sz val="11"/>
      <color rgb="FFFFFFFF"/>
      <name val="Times New Roman"/>
      <family val="1"/>
    </font>
    <font>
      <b/>
      <sz val="11"/>
      <color theme="0"/>
      <name val="Times New Roman"/>
      <family val="1"/>
    </font>
    <font>
      <sz val="18"/>
      <color theme="1"/>
      <name val="Calibri"/>
      <family val="2"/>
    </font>
    <font>
      <b/>
      <sz val="16"/>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FFF4C5"/>
        <bgColor indexed="64"/>
      </patternFill>
    </fill>
    <fill>
      <patternFill patternType="solid">
        <fgColor theme="0" tint="-0.1499900072813034"/>
        <bgColor indexed="64"/>
      </patternFill>
    </fill>
    <fill>
      <patternFill patternType="solid">
        <fgColor rgb="FFFF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thin"/>
      <top style="thin"/>
      <bottom style="thin"/>
    </border>
    <border>
      <left style="medium"/>
      <right style="thin"/>
      <top style="medium"/>
      <bottom style="thin"/>
    </border>
    <border>
      <left style="medium"/>
      <right style="medium"/>
      <top style="medium"/>
      <bottom style="mediu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thin"/>
      <top style="medium"/>
      <bottom style="medium"/>
    </border>
    <border>
      <left style="medium"/>
      <right style="medium"/>
      <top style="thin"/>
      <botto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right style="thin"/>
      <top style="medium"/>
      <bottom style="thin"/>
    </border>
    <border>
      <left style="thin"/>
      <right style="medium"/>
      <top style="thin"/>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thin"/>
      <right/>
      <top/>
      <bottom style="thin"/>
    </border>
    <border>
      <left style="thin"/>
      <right/>
      <top style="thin"/>
      <bottom/>
    </border>
    <border>
      <left style="medium"/>
      <right style="medium"/>
      <top/>
      <bottom style="thin"/>
    </border>
    <border>
      <left style="thin"/>
      <right/>
      <top style="medium"/>
      <bottom style="thin"/>
    </border>
    <border>
      <left style="medium"/>
      <right style="thin"/>
      <top/>
      <bottom style="thin"/>
    </border>
    <border>
      <left style="thin"/>
      <right/>
      <top style="medium"/>
      <bottom style="medium"/>
    </border>
    <border>
      <left style="thin"/>
      <right style="thin"/>
      <top/>
      <bottom/>
    </border>
    <border>
      <left style="thin"/>
      <right style="medium"/>
      <top/>
      <bottom/>
    </border>
    <border>
      <left style="medium"/>
      <right style="thin"/>
      <top style="thin"/>
      <bottom/>
    </border>
    <border>
      <left style="medium"/>
      <right style="medium"/>
      <top style="medium"/>
      <bottom/>
    </border>
    <border>
      <left style="medium"/>
      <right/>
      <top style="medium"/>
      <bottom style="medium"/>
    </border>
    <border>
      <left style="medium"/>
      <right/>
      <top style="thin"/>
      <bottom style="thin"/>
    </border>
    <border>
      <left style="medium"/>
      <right/>
      <top style="medium"/>
      <bottom style="thin"/>
    </border>
    <border>
      <left/>
      <right style="medium"/>
      <top style="medium"/>
      <bottom style="thin"/>
    </border>
    <border>
      <left style="medium"/>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style="medium"/>
      <right/>
      <top/>
      <bottom style="thin"/>
    </border>
    <border>
      <left/>
      <right/>
      <top/>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right style="thin"/>
      <top style="medium"/>
      <bottom/>
    </border>
    <border>
      <left/>
      <right style="medium">
        <color rgb="FF000000"/>
      </right>
      <top style="medium"/>
      <bottom style="medium"/>
    </border>
    <border>
      <left/>
      <right style="thin"/>
      <top style="medium"/>
      <bottom style="medium"/>
    </border>
    <border>
      <left style="thin"/>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2"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41">
    <xf numFmtId="0" fontId="0" fillId="0" borderId="0" xfId="0" applyFont="1" applyAlignment="1">
      <alignment/>
    </xf>
    <xf numFmtId="0" fontId="77" fillId="0" borderId="0" xfId="0" applyFont="1" applyAlignment="1">
      <alignment/>
    </xf>
    <xf numFmtId="0" fontId="2" fillId="0" borderId="0" xfId="0" applyFont="1"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vertical="top" wrapText="1"/>
    </xf>
    <xf numFmtId="0" fontId="1" fillId="0" borderId="0" xfId="0" applyFont="1" applyAlignment="1">
      <alignment vertical="top" wrapText="1"/>
    </xf>
    <xf numFmtId="0" fontId="1" fillId="0" borderId="0" xfId="0" applyFont="1" applyAlignment="1">
      <alignment/>
    </xf>
    <xf numFmtId="0" fontId="0" fillId="0" borderId="0" xfId="0" applyAlignment="1">
      <alignment horizontal="left" vertical="center"/>
    </xf>
    <xf numFmtId="0" fontId="2" fillId="0" borderId="0" xfId="0" applyFont="1" applyAlignment="1">
      <alignment vertical="top" wrapText="1"/>
    </xf>
    <xf numFmtId="1" fontId="2" fillId="33" borderId="10" xfId="0" applyNumberFormat="1" applyFont="1" applyFill="1" applyBorder="1" applyAlignment="1" applyProtection="1">
      <alignment horizontal="left"/>
      <protection locked="0"/>
    </xf>
    <xf numFmtId="0" fontId="2" fillId="33" borderId="10" xfId="0" applyFont="1" applyFill="1" applyBorder="1" applyAlignment="1" applyProtection="1">
      <alignment/>
      <protection locked="0"/>
    </xf>
    <xf numFmtId="0" fontId="2" fillId="33" borderId="11" xfId="0" applyFont="1" applyFill="1" applyBorder="1" applyAlignment="1" applyProtection="1">
      <alignment/>
      <protection locked="0"/>
    </xf>
    <xf numFmtId="173" fontId="2" fillId="33" borderId="12" xfId="0" applyNumberFormat="1" applyFont="1" applyFill="1" applyBorder="1" applyAlignment="1" applyProtection="1">
      <alignment horizontal="left"/>
      <protection locked="0"/>
    </xf>
    <xf numFmtId="0" fontId="77" fillId="0" borderId="0" xfId="0" applyFont="1" applyAlignment="1">
      <alignment horizontal="left" vertical="center"/>
    </xf>
    <xf numFmtId="0" fontId="3" fillId="0" borderId="0" xfId="0" applyFont="1" applyAlignment="1">
      <alignment horizontal="center" vertical="top" wrapText="1"/>
    </xf>
    <xf numFmtId="0" fontId="3" fillId="0" borderId="0" xfId="0" applyFont="1" applyAlignment="1">
      <alignment vertical="top" wrapText="1"/>
    </xf>
    <xf numFmtId="0" fontId="2" fillId="33" borderId="13" xfId="0" applyFont="1" applyFill="1" applyBorder="1" applyAlignment="1">
      <alignment vertical="top" wrapText="1"/>
    </xf>
    <xf numFmtId="0" fontId="2" fillId="0" borderId="0" xfId="0" applyFont="1" applyAlignment="1">
      <alignment horizontal="left" vertical="center" wrapText="1"/>
    </xf>
    <xf numFmtId="0" fontId="77" fillId="0" borderId="0" xfId="0" applyFont="1" applyAlignment="1">
      <alignment wrapText="1"/>
    </xf>
    <xf numFmtId="0" fontId="3" fillId="0" borderId="0" xfId="0" applyFont="1" applyAlignment="1">
      <alignment horizontal="left" vertical="center" wrapText="1"/>
    </xf>
    <xf numFmtId="0" fontId="2" fillId="0" borderId="0" xfId="0" applyFont="1" applyAlignment="1">
      <alignment horizontal="left" vertical="center"/>
    </xf>
    <xf numFmtId="0" fontId="2" fillId="33" borderId="11"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33" borderId="12" xfId="0" applyFont="1" applyFill="1" applyBorder="1" applyAlignment="1">
      <alignment horizontal="left" vertical="top" wrapText="1"/>
    </xf>
    <xf numFmtId="0" fontId="2" fillId="33" borderId="14" xfId="0" applyFont="1" applyFill="1" applyBorder="1" applyAlignment="1">
      <alignment vertical="top" wrapText="1"/>
    </xf>
    <xf numFmtId="0" fontId="15" fillId="33" borderId="15" xfId="0" applyFont="1" applyFill="1" applyBorder="1" applyAlignment="1">
      <alignment vertical="top" wrapText="1"/>
    </xf>
    <xf numFmtId="0" fontId="15" fillId="33" borderId="15" xfId="0" applyFont="1" applyFill="1" applyBorder="1" applyAlignment="1">
      <alignment horizontal="center" vertical="top" wrapText="1"/>
    </xf>
    <xf numFmtId="0" fontId="14" fillId="33" borderId="10" xfId="0" applyFont="1" applyFill="1" applyBorder="1" applyAlignment="1">
      <alignment vertical="top" wrapText="1"/>
    </xf>
    <xf numFmtId="0" fontId="78" fillId="34" borderId="16" xfId="0" applyFont="1" applyFill="1" applyBorder="1" applyAlignment="1">
      <alignment horizontal="center" vertical="center" wrapText="1"/>
    </xf>
    <xf numFmtId="0" fontId="16" fillId="10" borderId="17" xfId="0" applyFont="1" applyFill="1" applyBorder="1" applyAlignment="1">
      <alignment horizontal="left" vertical="top" wrapText="1"/>
    </xf>
    <xf numFmtId="0" fontId="79" fillId="10" borderId="18" xfId="0" applyFont="1" applyFill="1" applyBorder="1" applyAlignment="1">
      <alignment vertical="top" wrapText="1"/>
    </xf>
    <xf numFmtId="0" fontId="2" fillId="10" borderId="19" xfId="0" applyFont="1" applyFill="1" applyBorder="1" applyAlignment="1">
      <alignment/>
    </xf>
    <xf numFmtId="0" fontId="2" fillId="10" borderId="20" xfId="0" applyFont="1" applyFill="1" applyBorder="1" applyAlignment="1">
      <alignment horizontal="left" vertical="center"/>
    </xf>
    <xf numFmtId="0" fontId="2" fillId="10" borderId="20" xfId="0" applyFont="1" applyFill="1" applyBorder="1" applyAlignment="1">
      <alignment/>
    </xf>
    <xf numFmtId="0" fontId="2" fillId="10" borderId="21" xfId="0" applyFont="1" applyFill="1" applyBorder="1" applyAlignment="1">
      <alignment/>
    </xf>
    <xf numFmtId="0" fontId="2" fillId="10" borderId="22" xfId="0" applyFont="1" applyFill="1" applyBorder="1" applyAlignment="1">
      <alignment/>
    </xf>
    <xf numFmtId="0" fontId="2" fillId="10" borderId="23" xfId="0" applyFont="1" applyFill="1" applyBorder="1" applyAlignment="1">
      <alignment/>
    </xf>
    <xf numFmtId="0" fontId="2" fillId="10" borderId="0" xfId="0" applyFont="1" applyFill="1" applyAlignment="1">
      <alignment horizontal="left" vertical="center"/>
    </xf>
    <xf numFmtId="0" fontId="2" fillId="10" borderId="0" xfId="0" applyFont="1" applyFill="1" applyAlignment="1">
      <alignment/>
    </xf>
    <xf numFmtId="0" fontId="3" fillId="10" borderId="0" xfId="0" applyFont="1" applyFill="1" applyAlignment="1">
      <alignment vertical="top" wrapText="1"/>
    </xf>
    <xf numFmtId="0" fontId="2" fillId="10" borderId="22" xfId="0" applyFont="1" applyFill="1" applyBorder="1" applyAlignment="1">
      <alignment horizontal="left" vertical="center"/>
    </xf>
    <xf numFmtId="0" fontId="2" fillId="10" borderId="23" xfId="0" applyFont="1" applyFill="1" applyBorder="1" applyAlignment="1">
      <alignment horizontal="left" vertical="center"/>
    </xf>
    <xf numFmtId="0" fontId="2" fillId="10" borderId="0" xfId="0" applyFont="1" applyFill="1" applyAlignment="1">
      <alignment horizontal="left" vertical="center" wrapText="1"/>
    </xf>
    <xf numFmtId="0" fontId="12" fillId="10" borderId="0" xfId="0" applyFont="1" applyFill="1" applyAlignment="1">
      <alignment horizontal="left" vertical="center"/>
    </xf>
    <xf numFmtId="0" fontId="10" fillId="10" borderId="0" xfId="0" applyFont="1" applyFill="1" applyAlignment="1">
      <alignment vertical="top" wrapText="1"/>
    </xf>
    <xf numFmtId="0" fontId="2" fillId="10" borderId="24" xfId="0" applyFont="1" applyFill="1" applyBorder="1" applyAlignment="1">
      <alignment/>
    </xf>
    <xf numFmtId="0" fontId="2" fillId="10" borderId="25" xfId="0" applyFont="1" applyFill="1" applyBorder="1" applyAlignment="1">
      <alignment horizontal="left" vertical="center" wrapText="1"/>
    </xf>
    <xf numFmtId="0" fontId="2" fillId="10" borderId="25" xfId="0" applyFont="1" applyFill="1" applyBorder="1" applyAlignment="1">
      <alignment vertical="top" wrapText="1"/>
    </xf>
    <xf numFmtId="0" fontId="2" fillId="10" borderId="26" xfId="0" applyFont="1" applyFill="1" applyBorder="1" applyAlignment="1">
      <alignment/>
    </xf>
    <xf numFmtId="0" fontId="14" fillId="10" borderId="23" xfId="0" applyFont="1" applyFill="1" applyBorder="1" applyAlignment="1">
      <alignment vertical="top" wrapText="1"/>
    </xf>
    <xf numFmtId="0" fontId="14" fillId="10" borderId="22" xfId="0" applyFont="1" applyFill="1" applyBorder="1" applyAlignment="1">
      <alignment vertical="top" wrapText="1"/>
    </xf>
    <xf numFmtId="0" fontId="14" fillId="10" borderId="0" xfId="0" applyFont="1" applyFill="1" applyAlignment="1">
      <alignment/>
    </xf>
    <xf numFmtId="0" fontId="14" fillId="10" borderId="0" xfId="0" applyFont="1" applyFill="1" applyAlignment="1">
      <alignment vertical="top" wrapText="1"/>
    </xf>
    <xf numFmtId="0" fontId="15" fillId="10" borderId="0" xfId="0" applyFont="1" applyFill="1" applyAlignment="1">
      <alignment vertical="top" wrapText="1"/>
    </xf>
    <xf numFmtId="0" fontId="1" fillId="10" borderId="24" xfId="0" applyFont="1" applyFill="1" applyBorder="1" applyAlignment="1">
      <alignment vertical="top" wrapText="1"/>
    </xf>
    <xf numFmtId="0" fontId="1" fillId="10" borderId="25" xfId="0" applyFont="1" applyFill="1" applyBorder="1" applyAlignment="1">
      <alignment vertical="top" wrapText="1"/>
    </xf>
    <xf numFmtId="0" fontId="1" fillId="10" borderId="26" xfId="0" applyFont="1" applyFill="1" applyBorder="1" applyAlignment="1">
      <alignment vertical="top" wrapText="1"/>
    </xf>
    <xf numFmtId="0" fontId="77" fillId="10" borderId="19" xfId="0" applyFont="1" applyFill="1" applyBorder="1" applyAlignment="1">
      <alignment horizontal="left" vertical="center"/>
    </xf>
    <xf numFmtId="0" fontId="77" fillId="10" borderId="20" xfId="0" applyFont="1" applyFill="1" applyBorder="1" applyAlignment="1">
      <alignment horizontal="left" vertical="center"/>
    </xf>
    <xf numFmtId="0" fontId="77" fillId="10" borderId="20" xfId="0" applyFont="1" applyFill="1" applyBorder="1" applyAlignment="1">
      <alignment/>
    </xf>
    <xf numFmtId="0" fontId="77" fillId="10" borderId="21" xfId="0" applyFont="1" applyFill="1" applyBorder="1" applyAlignment="1">
      <alignment/>
    </xf>
    <xf numFmtId="0" fontId="77" fillId="10" borderId="22" xfId="0" applyFont="1" applyFill="1" applyBorder="1" applyAlignment="1">
      <alignment horizontal="left" vertical="center"/>
    </xf>
    <xf numFmtId="0" fontId="2" fillId="10" borderId="23" xfId="0" applyFont="1" applyFill="1" applyBorder="1" applyAlignment="1">
      <alignment vertical="top" wrapText="1"/>
    </xf>
    <xf numFmtId="0" fontId="2" fillId="10" borderId="22" xfId="0" applyFont="1" applyFill="1" applyBorder="1" applyAlignment="1">
      <alignment horizontal="left" vertical="center" wrapText="1"/>
    </xf>
    <xf numFmtId="0" fontId="2" fillId="10" borderId="0" xfId="0" applyFont="1" applyFill="1" applyAlignment="1">
      <alignment vertical="top" wrapText="1"/>
    </xf>
    <xf numFmtId="0" fontId="2" fillId="10" borderId="24" xfId="0" applyFont="1" applyFill="1" applyBorder="1" applyAlignment="1">
      <alignment horizontal="left" vertical="center" wrapText="1"/>
    </xf>
    <xf numFmtId="0" fontId="3" fillId="10" borderId="25" xfId="0" applyFont="1" applyFill="1" applyBorder="1" applyAlignment="1">
      <alignment vertical="top" wrapText="1"/>
    </xf>
    <xf numFmtId="0" fontId="2" fillId="10" borderId="26" xfId="0" applyFont="1" applyFill="1" applyBorder="1" applyAlignment="1">
      <alignment vertical="top" wrapText="1"/>
    </xf>
    <xf numFmtId="0" fontId="77" fillId="10" borderId="0" xfId="0" applyFont="1" applyFill="1" applyAlignment="1">
      <alignment/>
    </xf>
    <xf numFmtId="0" fontId="77" fillId="10" borderId="23" xfId="0" applyFont="1" applyFill="1" applyBorder="1" applyAlignment="1">
      <alignment/>
    </xf>
    <xf numFmtId="0" fontId="3" fillId="10" borderId="0" xfId="0" applyFont="1" applyFill="1" applyAlignment="1">
      <alignment horizontal="right" vertical="center"/>
    </xf>
    <xf numFmtId="0" fontId="3" fillId="10" borderId="0" xfId="0" applyFont="1" applyFill="1" applyAlignment="1">
      <alignment horizontal="right" vertical="top"/>
    </xf>
    <xf numFmtId="0" fontId="3" fillId="10" borderId="0" xfId="0" applyFont="1" applyFill="1" applyAlignment="1">
      <alignment horizontal="right"/>
    </xf>
    <xf numFmtId="0" fontId="7" fillId="10" borderId="23" xfId="0" applyFont="1" applyFill="1" applyBorder="1" applyAlignment="1">
      <alignment/>
    </xf>
    <xf numFmtId="0" fontId="2" fillId="10" borderId="0" xfId="0" applyFont="1" applyFill="1" applyAlignment="1">
      <alignment horizontal="center"/>
    </xf>
    <xf numFmtId="0" fontId="3" fillId="10" borderId="0" xfId="0" applyFont="1" applyFill="1" applyAlignment="1">
      <alignment/>
    </xf>
    <xf numFmtId="0" fontId="2" fillId="10" borderId="0" xfId="0" applyFont="1" applyFill="1" applyAlignment="1">
      <alignment horizontal="right"/>
    </xf>
    <xf numFmtId="0" fontId="2" fillId="10" borderId="25" xfId="0" applyFont="1" applyFill="1" applyBorder="1" applyAlignment="1">
      <alignment/>
    </xf>
    <xf numFmtId="0" fontId="80" fillId="0" borderId="15" xfId="0" applyFont="1" applyBorder="1" applyAlignment="1">
      <alignment horizontal="center" readingOrder="1"/>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0" borderId="22" xfId="0" applyFill="1" applyBorder="1" applyAlignment="1">
      <alignment/>
    </xf>
    <xf numFmtId="0" fontId="0" fillId="10" borderId="0" xfId="0" applyFill="1" applyAlignment="1">
      <alignment/>
    </xf>
    <xf numFmtId="0" fontId="13" fillId="10" borderId="23" xfId="0" applyFont="1" applyFill="1" applyBorder="1" applyAlignment="1">
      <alignment/>
    </xf>
    <xf numFmtId="0" fontId="0" fillId="10" borderId="23" xfId="0" applyFill="1" applyBorder="1" applyAlignment="1">
      <alignment/>
    </xf>
    <xf numFmtId="0" fontId="81" fillId="10" borderId="19" xfId="0" applyFont="1" applyFill="1" applyBorder="1" applyAlignment="1">
      <alignment vertical="center"/>
    </xf>
    <xf numFmtId="0" fontId="81" fillId="10" borderId="22" xfId="0" applyFont="1" applyFill="1" applyBorder="1" applyAlignment="1">
      <alignment vertical="center"/>
    </xf>
    <xf numFmtId="0" fontId="81" fillId="10" borderId="0" xfId="0" applyFont="1" applyFill="1" applyAlignment="1">
      <alignment vertical="center"/>
    </xf>
    <xf numFmtId="0" fontId="3" fillId="33" borderId="15" xfId="0" applyFont="1" applyFill="1" applyBorder="1" applyAlignment="1">
      <alignment horizontal="center" vertical="center" wrapText="1"/>
    </xf>
    <xf numFmtId="0" fontId="2" fillId="10" borderId="24" xfId="0" applyFont="1" applyFill="1" applyBorder="1" applyAlignment="1">
      <alignment vertical="center"/>
    </xf>
    <xf numFmtId="0" fontId="2" fillId="10" borderId="25" xfId="0" applyFont="1" applyFill="1" applyBorder="1" applyAlignment="1">
      <alignment vertical="center"/>
    </xf>
    <xf numFmtId="0" fontId="2" fillId="10" borderId="26" xfId="0" applyFont="1" applyFill="1" applyBorder="1" applyAlignment="1">
      <alignment vertical="center"/>
    </xf>
    <xf numFmtId="0" fontId="3" fillId="10" borderId="0" xfId="0" applyFont="1" applyFill="1" applyAlignment="1">
      <alignment horizontal="left" vertical="center" wrapText="1"/>
    </xf>
    <xf numFmtId="0" fontId="11" fillId="10" borderId="0" xfId="0" applyFont="1" applyFill="1" applyAlignment="1">
      <alignment horizontal="left" vertical="center" wrapText="1"/>
    </xf>
    <xf numFmtId="0" fontId="3" fillId="10" borderId="23" xfId="0" applyFont="1" applyFill="1" applyBorder="1" applyAlignment="1">
      <alignment horizontal="left" vertical="center" wrapText="1"/>
    </xf>
    <xf numFmtId="0" fontId="3" fillId="10" borderId="0" xfId="0" applyFont="1" applyFill="1" applyAlignment="1">
      <alignment horizontal="center" vertical="center" wrapText="1"/>
    </xf>
    <xf numFmtId="0" fontId="0" fillId="10" borderId="25" xfId="0" applyFill="1" applyBorder="1" applyAlignment="1">
      <alignment/>
    </xf>
    <xf numFmtId="0" fontId="0" fillId="10" borderId="0" xfId="0" applyFill="1" applyAlignment="1">
      <alignment horizontal="left" vertical="center"/>
    </xf>
    <xf numFmtId="0" fontId="2" fillId="35" borderId="0" xfId="0" applyFont="1" applyFill="1" applyAlignment="1">
      <alignment horizontal="right" vertical="center"/>
    </xf>
    <xf numFmtId="0" fontId="2" fillId="10" borderId="0" xfId="0" applyFont="1" applyFill="1" applyAlignment="1">
      <alignment horizontal="right" vertical="center"/>
    </xf>
    <xf numFmtId="0" fontId="77" fillId="10" borderId="19" xfId="0" applyFont="1" applyFill="1" applyBorder="1" applyAlignment="1">
      <alignment/>
    </xf>
    <xf numFmtId="0" fontId="77" fillId="10" borderId="22" xfId="0" applyFont="1" applyFill="1" applyBorder="1" applyAlignment="1">
      <alignment/>
    </xf>
    <xf numFmtId="0" fontId="82" fillId="10" borderId="0" xfId="0" applyFont="1" applyFill="1" applyAlignment="1">
      <alignment/>
    </xf>
    <xf numFmtId="0" fontId="83" fillId="10" borderId="0" xfId="0" applyFont="1" applyFill="1" applyAlignment="1">
      <alignment/>
    </xf>
    <xf numFmtId="0" fontId="82" fillId="0" borderId="27" xfId="0" applyFont="1" applyBorder="1" applyAlignment="1">
      <alignment vertical="top" wrapText="1"/>
    </xf>
    <xf numFmtId="0" fontId="82" fillId="0" borderId="28" xfId="0" applyFont="1" applyBorder="1" applyAlignment="1">
      <alignment vertical="top" wrapText="1"/>
    </xf>
    <xf numFmtId="0" fontId="82" fillId="0" borderId="15" xfId="0" applyFont="1" applyBorder="1" applyAlignment="1">
      <alignment vertical="top" wrapText="1"/>
    </xf>
    <xf numFmtId="0" fontId="77" fillId="0" borderId="15" xfId="0" applyFont="1" applyBorder="1" applyAlignment="1">
      <alignment vertical="top" wrapText="1"/>
    </xf>
    <xf numFmtId="0" fontId="77" fillId="10" borderId="25" xfId="0" applyFont="1" applyFill="1" applyBorder="1" applyAlignment="1">
      <alignment/>
    </xf>
    <xf numFmtId="0" fontId="84" fillId="0" borderId="15" xfId="0" applyFont="1" applyBorder="1" applyAlignment="1">
      <alignment horizontal="center" vertical="top" wrapText="1"/>
    </xf>
    <xf numFmtId="0" fontId="84" fillId="0" borderId="29" xfId="0" applyFont="1" applyBorder="1" applyAlignment="1">
      <alignment horizontal="center" vertical="top" wrapText="1"/>
    </xf>
    <xf numFmtId="0" fontId="84" fillId="0" borderId="15" xfId="0" applyFont="1" applyBorder="1" applyAlignment="1">
      <alignment horizontal="center" vertical="top"/>
    </xf>
    <xf numFmtId="0" fontId="11" fillId="10" borderId="0" xfId="0" applyFont="1" applyFill="1" applyAlignment="1">
      <alignment horizontal="center" wrapText="1"/>
    </xf>
    <xf numFmtId="0" fontId="3" fillId="33" borderId="30" xfId="0" applyFont="1" applyFill="1" applyBorder="1" applyAlignment="1">
      <alignment horizontal="center" vertical="center" wrapText="1"/>
    </xf>
    <xf numFmtId="1" fontId="2" fillId="33" borderId="31" xfId="0" applyNumberFormat="1" applyFont="1" applyFill="1" applyBorder="1" applyAlignment="1" applyProtection="1">
      <alignment horizontal="left"/>
      <protection locked="0"/>
    </xf>
    <xf numFmtId="0" fontId="77" fillId="0" borderId="0" xfId="0" applyFont="1" applyAlignment="1">
      <alignment horizontal="right"/>
    </xf>
    <xf numFmtId="0" fontId="77" fillId="10" borderId="19" xfId="0" applyFont="1" applyFill="1" applyBorder="1" applyAlignment="1">
      <alignment horizontal="right"/>
    </xf>
    <xf numFmtId="0" fontId="77" fillId="10" borderId="20" xfId="0" applyFont="1" applyFill="1" applyBorder="1" applyAlignment="1">
      <alignment horizontal="right"/>
    </xf>
    <xf numFmtId="0" fontId="77" fillId="10" borderId="22" xfId="0" applyFont="1" applyFill="1" applyBorder="1" applyAlignment="1">
      <alignment horizontal="right"/>
    </xf>
    <xf numFmtId="0" fontId="77" fillId="10" borderId="0" xfId="0" applyFont="1" applyFill="1" applyAlignment="1">
      <alignment horizontal="right"/>
    </xf>
    <xf numFmtId="0" fontId="2" fillId="10" borderId="22" xfId="0" applyFont="1" applyFill="1" applyBorder="1" applyAlignment="1">
      <alignment horizontal="right"/>
    </xf>
    <xf numFmtId="0" fontId="2" fillId="10" borderId="22" xfId="0" applyFont="1" applyFill="1" applyBorder="1" applyAlignment="1">
      <alignment horizontal="right" vertical="top" wrapText="1"/>
    </xf>
    <xf numFmtId="0" fontId="85" fillId="10" borderId="0" xfId="0" applyFont="1" applyFill="1" applyAlignment="1">
      <alignment horizontal="right"/>
    </xf>
    <xf numFmtId="0" fontId="5" fillId="10" borderId="0" xfId="0" applyFont="1" applyFill="1" applyAlignment="1">
      <alignment horizontal="right"/>
    </xf>
    <xf numFmtId="0" fontId="6" fillId="10" borderId="0" xfId="0" applyFont="1" applyFill="1" applyAlignment="1">
      <alignment horizontal="right"/>
    </xf>
    <xf numFmtId="0" fontId="2" fillId="10" borderId="24" xfId="0" applyFont="1" applyFill="1" applyBorder="1" applyAlignment="1">
      <alignment horizontal="right"/>
    </xf>
    <xf numFmtId="0" fontId="2" fillId="10" borderId="25" xfId="0" applyFont="1" applyFill="1" applyBorder="1" applyAlignment="1">
      <alignment horizontal="right"/>
    </xf>
    <xf numFmtId="0" fontId="2" fillId="33" borderId="15" xfId="0" applyFont="1" applyFill="1" applyBorder="1" applyAlignment="1">
      <alignment vertical="top" wrapText="1"/>
    </xf>
    <xf numFmtId="0" fontId="3" fillId="33" borderId="30" xfId="0" applyFont="1" applyFill="1" applyBorder="1" applyAlignment="1">
      <alignment horizontal="right"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5" fillId="10" borderId="0" xfId="0" applyFont="1" applyFill="1" applyAlignment="1">
      <alignment/>
    </xf>
    <xf numFmtId="0" fontId="2" fillId="10" borderId="0" xfId="0" applyFont="1" applyFill="1" applyAlignment="1">
      <alignment horizontal="left" vertical="top" wrapText="1"/>
    </xf>
    <xf numFmtId="0" fontId="77" fillId="10" borderId="24" xfId="0" applyFont="1" applyFill="1" applyBorder="1" applyAlignment="1">
      <alignment/>
    </xf>
    <xf numFmtId="0" fontId="77" fillId="10" borderId="26" xfId="0" applyFont="1" applyFill="1" applyBorder="1" applyAlignment="1">
      <alignment/>
    </xf>
    <xf numFmtId="0" fontId="5" fillId="10" borderId="0" xfId="0" applyFont="1" applyFill="1" applyAlignment="1">
      <alignment horizontal="center" vertical="center" wrapText="1"/>
    </xf>
    <xf numFmtId="0" fontId="0" fillId="31" borderId="15" xfId="0" applyFill="1" applyBorder="1" applyAlignment="1" applyProtection="1">
      <alignment/>
      <protection locked="0"/>
    </xf>
    <xf numFmtId="0" fontId="0" fillId="0" borderId="18" xfId="0" applyBorder="1" applyAlignment="1">
      <alignment/>
    </xf>
    <xf numFmtId="0" fontId="86" fillId="6" borderId="34" xfId="0" applyFont="1" applyFill="1" applyBorder="1" applyAlignment="1">
      <alignment horizontal="left" vertical="center" wrapText="1"/>
    </xf>
    <xf numFmtId="0" fontId="86" fillId="6" borderId="35" xfId="0" applyFont="1" applyFill="1" applyBorder="1" applyAlignment="1">
      <alignment horizontal="left" vertical="center" wrapText="1"/>
    </xf>
    <xf numFmtId="0" fontId="86" fillId="6" borderId="36" xfId="0" applyFont="1" applyFill="1" applyBorder="1" applyAlignment="1">
      <alignment horizontal="left" vertical="center" wrapText="1"/>
    </xf>
    <xf numFmtId="0" fontId="87" fillId="0" borderId="37" xfId="0" applyFont="1" applyBorder="1" applyAlignment="1">
      <alignment horizontal="left" vertical="center"/>
    </xf>
    <xf numFmtId="0" fontId="88" fillId="31" borderId="35" xfId="56" applyFont="1" applyBorder="1" applyAlignment="1" applyProtection="1">
      <alignment horizontal="center" vertical="center"/>
      <protection locked="0"/>
    </xf>
    <xf numFmtId="0" fontId="87" fillId="0" borderId="38" xfId="0" applyFont="1" applyBorder="1" applyAlignment="1">
      <alignment horizontal="left" vertical="center"/>
    </xf>
    <xf numFmtId="0" fontId="72" fillId="36" borderId="35" xfId="56" applyFill="1" applyBorder="1" applyAlignment="1" applyProtection="1">
      <alignment horizontal="center" vertical="center"/>
      <protection locked="0"/>
    </xf>
    <xf numFmtId="0" fontId="88" fillId="36" borderId="35" xfId="56" applyFont="1" applyFill="1" applyBorder="1" applyAlignment="1" applyProtection="1">
      <alignment horizontal="center" vertical="center"/>
      <protection locked="0"/>
    </xf>
    <xf numFmtId="0" fontId="88" fillId="36" borderId="39" xfId="56" applyFont="1" applyFill="1" applyBorder="1" applyAlignment="1" applyProtection="1">
      <alignment horizontal="center" vertical="center"/>
      <protection locked="0"/>
    </xf>
    <xf numFmtId="0" fontId="89" fillId="0" borderId="35" xfId="0" applyFont="1" applyBorder="1" applyAlignment="1">
      <alignment horizontal="left" vertical="center"/>
    </xf>
    <xf numFmtId="10" fontId="88" fillId="31" borderId="35" xfId="56" applyNumberFormat="1" applyFont="1" applyBorder="1" applyAlignment="1" applyProtection="1">
      <alignment horizontal="center" vertical="center"/>
      <protection locked="0"/>
    </xf>
    <xf numFmtId="0" fontId="89" fillId="0" borderId="34" xfId="0" applyFont="1" applyBorder="1" applyAlignment="1">
      <alignment horizontal="left" vertical="center"/>
    </xf>
    <xf numFmtId="10" fontId="88" fillId="36" borderId="35" xfId="56" applyNumberFormat="1" applyFont="1" applyFill="1" applyBorder="1" applyAlignment="1" applyProtection="1">
      <alignment horizontal="center" vertical="center"/>
      <protection locked="0"/>
    </xf>
    <xf numFmtId="10" fontId="88" fillId="36" borderId="39" xfId="56" applyNumberFormat="1" applyFont="1" applyFill="1" applyBorder="1" applyAlignment="1" applyProtection="1">
      <alignment horizontal="center" vertical="center"/>
      <protection locked="0"/>
    </xf>
    <xf numFmtId="0" fontId="0" fillId="0" borderId="0" xfId="0" applyAlignment="1">
      <alignment horizontal="left"/>
    </xf>
    <xf numFmtId="0" fontId="0" fillId="0" borderId="0" xfId="0" applyAlignment="1" applyProtection="1">
      <alignment/>
      <protection locked="0"/>
    </xf>
    <xf numFmtId="0" fontId="86" fillId="6" borderId="40" xfId="0" applyFont="1" applyFill="1" applyBorder="1" applyAlignment="1">
      <alignment horizontal="center" vertical="center" wrapText="1"/>
    </xf>
    <xf numFmtId="0" fontId="86" fillId="6" borderId="41" xfId="0" applyFont="1" applyFill="1" applyBorder="1" applyAlignment="1">
      <alignment horizontal="center" vertical="center" wrapText="1"/>
    </xf>
    <xf numFmtId="0" fontId="87" fillId="0" borderId="35" xfId="0" applyFont="1" applyBorder="1" applyAlignment="1">
      <alignment vertical="center" wrapText="1"/>
    </xf>
    <xf numFmtId="0" fontId="72" fillId="36" borderId="35" xfId="56" applyFill="1" applyBorder="1" applyAlignment="1" applyProtection="1">
      <alignment wrapText="1"/>
      <protection locked="0"/>
    </xf>
    <xf numFmtId="0" fontId="52" fillId="33" borderId="35" xfId="0" applyFont="1" applyFill="1" applyBorder="1" applyAlignment="1">
      <alignment vertical="center" wrapText="1"/>
    </xf>
    <xf numFmtId="10" fontId="72" fillId="31" borderId="35" xfId="56" applyNumberFormat="1" applyBorder="1" applyAlignment="1" applyProtection="1">
      <alignment horizontal="center" vertical="center" wrapText="1"/>
      <protection locked="0"/>
    </xf>
    <xf numFmtId="10" fontId="72" fillId="36" borderId="35" xfId="56" applyNumberFormat="1" applyFill="1" applyBorder="1" applyAlignment="1" applyProtection="1">
      <alignment horizontal="center" vertical="center" wrapText="1"/>
      <protection locked="0"/>
    </xf>
    <xf numFmtId="0" fontId="86" fillId="6" borderId="35" xfId="0" applyFont="1" applyFill="1" applyBorder="1" applyAlignment="1">
      <alignment horizontal="center" vertical="center" wrapText="1"/>
    </xf>
    <xf numFmtId="0" fontId="86" fillId="6" borderId="39" xfId="0" applyFont="1" applyFill="1" applyBorder="1" applyAlignment="1">
      <alignment horizontal="center" vertical="center" wrapText="1"/>
    </xf>
    <xf numFmtId="0" fontId="90" fillId="31" borderId="42" xfId="56" applyFont="1" applyBorder="1" applyAlignment="1" applyProtection="1">
      <alignment vertical="center" wrapText="1"/>
      <protection locked="0"/>
    </xf>
    <xf numFmtId="0" fontId="90" fillId="31" borderId="35" xfId="56" applyFont="1" applyBorder="1" applyAlignment="1" applyProtection="1">
      <alignment horizontal="center" vertical="center"/>
      <protection locked="0"/>
    </xf>
    <xf numFmtId="0" fontId="90" fillId="31" borderId="39" xfId="56" applyFont="1" applyBorder="1" applyAlignment="1" applyProtection="1">
      <alignment horizontal="center" vertical="center"/>
      <protection locked="0"/>
    </xf>
    <xf numFmtId="0" fontId="90" fillId="36" borderId="35" xfId="56" applyFont="1" applyFill="1" applyBorder="1" applyAlignment="1" applyProtection="1">
      <alignment horizontal="center" vertical="center"/>
      <protection locked="0"/>
    </xf>
    <xf numFmtId="0" fontId="90" fillId="36" borderId="42" xfId="56" applyFont="1" applyFill="1" applyBorder="1" applyAlignment="1" applyProtection="1">
      <alignment vertical="center" wrapText="1"/>
      <protection locked="0"/>
    </xf>
    <xf numFmtId="0" fontId="90" fillId="36" borderId="39" xfId="56" applyFont="1" applyFill="1" applyBorder="1" applyAlignment="1" applyProtection="1">
      <alignment horizontal="center" vertical="center"/>
      <protection locked="0"/>
    </xf>
    <xf numFmtId="0" fontId="90" fillId="31" borderId="39" xfId="56" applyFont="1" applyBorder="1" applyAlignment="1" applyProtection="1">
      <alignment vertical="center"/>
      <protection locked="0"/>
    </xf>
    <xf numFmtId="0" fontId="90" fillId="36" borderId="39" xfId="56" applyFont="1" applyFill="1" applyBorder="1" applyAlignment="1" applyProtection="1">
      <alignment vertical="center"/>
      <protection locked="0"/>
    </xf>
    <xf numFmtId="0" fontId="90" fillId="31" borderId="43" xfId="56" applyFont="1" applyBorder="1" applyAlignment="1" applyProtection="1">
      <alignment vertical="center"/>
      <protection locked="0"/>
    </xf>
    <xf numFmtId="0" fontId="90" fillId="36" borderId="43" xfId="56" applyFont="1" applyFill="1" applyBorder="1" applyAlignment="1" applyProtection="1">
      <alignment vertical="center"/>
      <protection locked="0"/>
    </xf>
    <xf numFmtId="0" fontId="0" fillId="0" borderId="0" xfId="0" applyAlignment="1">
      <alignment wrapText="1"/>
    </xf>
    <xf numFmtId="0" fontId="86" fillId="6" borderId="40" xfId="0" applyFont="1" applyFill="1" applyBorder="1" applyAlignment="1">
      <alignment horizontal="center" vertical="center"/>
    </xf>
    <xf numFmtId="0" fontId="86" fillId="6" borderId="36" xfId="0" applyFont="1" applyFill="1" applyBorder="1" applyAlignment="1">
      <alignment horizontal="center" vertical="center"/>
    </xf>
    <xf numFmtId="0" fontId="72" fillId="31" borderId="35" xfId="56" applyBorder="1" applyAlignment="1" applyProtection="1">
      <alignment horizontal="center" vertical="center"/>
      <protection locked="0"/>
    </xf>
    <xf numFmtId="10" fontId="72" fillId="31" borderId="35" xfId="56" applyNumberFormat="1" applyBorder="1" applyAlignment="1" applyProtection="1">
      <alignment horizontal="center" vertical="center"/>
      <protection locked="0"/>
    </xf>
    <xf numFmtId="10" fontId="72" fillId="36" borderId="35" xfId="56" applyNumberFormat="1" applyFill="1" applyBorder="1" applyAlignment="1" applyProtection="1">
      <alignment horizontal="center" vertical="center"/>
      <protection locked="0"/>
    </xf>
    <xf numFmtId="0" fontId="86" fillId="6" borderId="44" xfId="0" applyFont="1" applyFill="1" applyBorder="1" applyAlignment="1">
      <alignment horizontal="center" vertical="center" wrapText="1"/>
    </xf>
    <xf numFmtId="0" fontId="72" fillId="31" borderId="35" xfId="56" applyBorder="1" applyAlignment="1" applyProtection="1">
      <alignment/>
      <protection locked="0"/>
    </xf>
    <xf numFmtId="0" fontId="90" fillId="31" borderId="45" xfId="56" applyFont="1" applyBorder="1" applyAlignment="1" applyProtection="1">
      <alignment vertical="center" wrapText="1"/>
      <protection locked="0"/>
    </xf>
    <xf numFmtId="0" fontId="90" fillId="31" borderId="46" xfId="56" applyFont="1" applyBorder="1" applyAlignment="1" applyProtection="1">
      <alignment horizontal="center" vertical="center"/>
      <protection locked="0"/>
    </xf>
    <xf numFmtId="0" fontId="72" fillId="36" borderId="35" xfId="56" applyFill="1" applyBorder="1" applyAlignment="1" applyProtection="1">
      <alignment/>
      <protection locked="0"/>
    </xf>
    <xf numFmtId="0" fontId="90" fillId="36" borderId="45" xfId="56" applyFont="1" applyFill="1" applyBorder="1" applyAlignment="1" applyProtection="1">
      <alignment vertical="center" wrapText="1"/>
      <protection locked="0"/>
    </xf>
    <xf numFmtId="0" fontId="90" fillId="36" borderId="46" xfId="56" applyFont="1" applyFill="1" applyBorder="1" applyAlignment="1" applyProtection="1">
      <alignment horizontal="center" vertical="center"/>
      <protection locked="0"/>
    </xf>
    <xf numFmtId="0" fontId="0" fillId="0" borderId="0" xfId="0" applyAlignment="1">
      <alignment horizontal="left" wrapText="1"/>
    </xf>
    <xf numFmtId="0" fontId="86" fillId="6" borderId="13" xfId="0" applyFont="1" applyFill="1" applyBorder="1" applyAlignment="1">
      <alignment horizontal="center" vertical="center" wrapText="1"/>
    </xf>
    <xf numFmtId="0" fontId="86" fillId="6" borderId="47" xfId="0" applyFont="1" applyFill="1" applyBorder="1" applyAlignment="1">
      <alignment horizontal="center" vertical="center"/>
    </xf>
    <xf numFmtId="0" fontId="72" fillId="31" borderId="35" xfId="56" applyBorder="1" applyAlignment="1" applyProtection="1">
      <alignment vertical="center" wrapText="1"/>
      <protection locked="0"/>
    </xf>
    <xf numFmtId="0" fontId="72" fillId="31" borderId="42" xfId="56" applyBorder="1" applyAlignment="1" applyProtection="1">
      <alignment vertical="center" wrapText="1"/>
      <protection locked="0"/>
    </xf>
    <xf numFmtId="0" fontId="72" fillId="36" borderId="35" xfId="56" applyFill="1" applyBorder="1" applyAlignment="1" applyProtection="1">
      <alignment vertical="center" wrapText="1"/>
      <protection locked="0"/>
    </xf>
    <xf numFmtId="0" fontId="72" fillId="36" borderId="42" xfId="56" applyFill="1" applyBorder="1" applyAlignment="1" applyProtection="1">
      <alignment vertical="center" wrapText="1"/>
      <protection locked="0"/>
    </xf>
    <xf numFmtId="0" fontId="72" fillId="31" borderId="39" xfId="56" applyBorder="1" applyAlignment="1" applyProtection="1">
      <alignment horizontal="center" vertical="center"/>
      <protection locked="0"/>
    </xf>
    <xf numFmtId="0" fontId="72" fillId="36" borderId="39" xfId="56" applyFill="1" applyBorder="1" applyAlignment="1" applyProtection="1">
      <alignment horizontal="center" vertical="center"/>
      <protection locked="0"/>
    </xf>
    <xf numFmtId="0" fontId="0" fillId="0" borderId="0" xfId="0" applyAlignment="1">
      <alignment horizontal="left" vertical="center" wrapText="1"/>
    </xf>
    <xf numFmtId="0" fontId="86" fillId="6" borderId="41" xfId="0" applyFont="1" applyFill="1" applyBorder="1" applyAlignment="1">
      <alignment horizontal="center" vertical="center"/>
    </xf>
    <xf numFmtId="0" fontId="72" fillId="31" borderId="39" xfId="56" applyBorder="1" applyAlignment="1" applyProtection="1">
      <alignment vertical="center" wrapText="1"/>
      <protection locked="0"/>
    </xf>
    <xf numFmtId="0" fontId="72" fillId="36" borderId="39" xfId="56" applyFill="1" applyBorder="1" applyAlignment="1" applyProtection="1">
      <alignment vertical="center" wrapText="1"/>
      <protection locked="0"/>
    </xf>
    <xf numFmtId="0" fontId="86" fillId="6" borderId="37" xfId="0" applyFont="1" applyFill="1" applyBorder="1" applyAlignment="1">
      <alignment horizontal="center" vertical="center" wrapText="1"/>
    </xf>
    <xf numFmtId="0" fontId="72" fillId="31" borderId="48" xfId="56" applyBorder="1" applyAlignment="1" applyProtection="1">
      <alignment/>
      <protection locked="0"/>
    </xf>
    <xf numFmtId="10" fontId="72" fillId="31" borderId="44" xfId="56" applyNumberFormat="1" applyBorder="1" applyAlignment="1" applyProtection="1">
      <alignment horizontal="center" vertical="center"/>
      <protection locked="0"/>
    </xf>
    <xf numFmtId="0" fontId="72" fillId="36" borderId="48" xfId="56" applyFill="1" applyBorder="1" applyAlignment="1" applyProtection="1">
      <alignment/>
      <protection locked="0"/>
    </xf>
    <xf numFmtId="10" fontId="72" fillId="36" borderId="44" xfId="56" applyNumberFormat="1" applyFill="1" applyBorder="1" applyAlignment="1" applyProtection="1">
      <alignment horizontal="center" vertical="center"/>
      <protection locked="0"/>
    </xf>
    <xf numFmtId="0" fontId="86" fillId="6" borderId="45" xfId="0" applyFont="1" applyFill="1" applyBorder="1" applyAlignment="1">
      <alignment horizontal="center" vertical="center"/>
    </xf>
    <xf numFmtId="0" fontId="86" fillId="6" borderId="35" xfId="0" applyFont="1" applyFill="1" applyBorder="1" applyAlignment="1">
      <alignment horizontal="center" wrapText="1"/>
    </xf>
    <xf numFmtId="0" fontId="86" fillId="6" borderId="39" xfId="0" applyFont="1" applyFill="1" applyBorder="1" applyAlignment="1">
      <alignment horizontal="center" wrapText="1"/>
    </xf>
    <xf numFmtId="0" fontId="86" fillId="6" borderId="34" xfId="0" applyFont="1" applyFill="1" applyBorder="1" applyAlignment="1">
      <alignment horizontal="center" wrapText="1"/>
    </xf>
    <xf numFmtId="0" fontId="90" fillId="31" borderId="35" xfId="56" applyFont="1" applyBorder="1" applyAlignment="1" applyProtection="1">
      <alignment horizontal="center" vertical="center" wrapText="1"/>
      <protection locked="0"/>
    </xf>
    <xf numFmtId="0" fontId="90" fillId="36" borderId="35" xfId="56" applyFont="1" applyFill="1" applyBorder="1" applyAlignment="1" applyProtection="1">
      <alignment horizontal="center" vertical="center" wrapText="1"/>
      <protection locked="0"/>
    </xf>
    <xf numFmtId="0" fontId="72" fillId="31" borderId="45" xfId="56" applyBorder="1" applyAlignment="1" applyProtection="1">
      <alignment vertical="center"/>
      <protection locked="0"/>
    </xf>
    <xf numFmtId="0" fontId="72" fillId="31" borderId="0" xfId="56" applyAlignment="1">
      <alignment/>
    </xf>
    <xf numFmtId="0" fontId="65" fillId="29" borderId="0" xfId="48" applyAlignment="1">
      <alignment/>
    </xf>
    <xf numFmtId="0" fontId="60" fillId="26" borderId="0" xfId="39" applyAlignment="1">
      <alignment/>
    </xf>
    <xf numFmtId="0" fontId="91" fillId="10" borderId="20" xfId="0" applyFont="1" applyFill="1" applyBorder="1" applyAlignment="1">
      <alignment vertical="top" wrapText="1"/>
    </xf>
    <xf numFmtId="0" fontId="91" fillId="10" borderId="21" xfId="0" applyFont="1" applyFill="1" applyBorder="1" applyAlignment="1">
      <alignment vertical="top" wrapText="1"/>
    </xf>
    <xf numFmtId="0" fontId="69" fillId="10" borderId="25" xfId="53" applyFill="1" applyBorder="1" applyAlignment="1" applyProtection="1">
      <alignment vertical="top" wrapText="1"/>
      <protection/>
    </xf>
    <xf numFmtId="0" fontId="69" fillId="10" borderId="26" xfId="53" applyFill="1" applyBorder="1" applyAlignment="1" applyProtection="1">
      <alignment vertical="top" wrapText="1"/>
      <protection/>
    </xf>
    <xf numFmtId="0" fontId="0" fillId="4" borderId="15" xfId="0" applyFill="1" applyBorder="1" applyAlignment="1">
      <alignment/>
    </xf>
    <xf numFmtId="0" fontId="72" fillId="36" borderId="34" xfId="56" applyFill="1" applyBorder="1" applyAlignment="1" applyProtection="1">
      <alignment vertical="center"/>
      <protection locked="0"/>
    </xf>
    <xf numFmtId="0" fontId="0" fillId="0" borderId="0" xfId="0" applyAlignment="1">
      <alignment vertical="center" wrapText="1"/>
    </xf>
    <xf numFmtId="0" fontId="14" fillId="0" borderId="15" xfId="0" applyFont="1" applyBorder="1" applyAlignment="1">
      <alignment vertical="top" wrapText="1"/>
    </xf>
    <xf numFmtId="0" fontId="2" fillId="0" borderId="15" xfId="0" applyFont="1" applyBorder="1" applyAlignment="1" applyProtection="1">
      <alignment horizontal="left" vertical="top" wrapText="1"/>
      <protection locked="0"/>
    </xf>
    <xf numFmtId="15" fontId="14" fillId="33" borderId="10" xfId="0" applyNumberFormat="1" applyFont="1" applyFill="1" applyBorder="1" applyAlignment="1">
      <alignment horizontal="left"/>
    </xf>
    <xf numFmtId="17" fontId="14" fillId="33" borderId="10" xfId="0" applyNumberFormat="1" applyFont="1" applyFill="1" applyBorder="1" applyAlignment="1">
      <alignment horizontal="left"/>
    </xf>
    <xf numFmtId="17" fontId="14" fillId="33" borderId="12" xfId="0" applyNumberFormat="1" applyFont="1" applyFill="1" applyBorder="1" applyAlignment="1">
      <alignment horizontal="left"/>
    </xf>
    <xf numFmtId="17" fontId="24" fillId="33" borderId="10" xfId="0" applyNumberFormat="1" applyFont="1" applyFill="1" applyBorder="1" applyAlignment="1">
      <alignment horizontal="left" vertical="top" wrapText="1"/>
    </xf>
    <xf numFmtId="1" fontId="2" fillId="33" borderId="10" xfId="0" applyNumberFormat="1" applyFont="1" applyFill="1" applyBorder="1" applyAlignment="1" applyProtection="1">
      <alignment horizontal="left" vertical="center" wrapText="1"/>
      <protection locked="0"/>
    </xf>
    <xf numFmtId="1" fontId="2" fillId="33" borderId="15" xfId="0" applyNumberFormat="1" applyFont="1" applyFill="1" applyBorder="1" applyAlignment="1" applyProtection="1">
      <alignment horizontal="left" wrapText="1"/>
      <protection locked="0"/>
    </xf>
    <xf numFmtId="1" fontId="69" fillId="33" borderId="11" xfId="53" applyNumberFormat="1" applyFill="1" applyBorder="1" applyAlignment="1">
      <alignment horizontal="left" vertical="top"/>
    </xf>
    <xf numFmtId="0" fontId="2" fillId="33" borderId="16" xfId="0" applyFont="1" applyFill="1" applyBorder="1" applyAlignment="1" applyProtection="1">
      <alignment horizontal="left"/>
      <protection locked="0"/>
    </xf>
    <xf numFmtId="0" fontId="69" fillId="33" borderId="10" xfId="53" applyFill="1" applyBorder="1" applyAlignment="1">
      <alignment/>
    </xf>
    <xf numFmtId="173" fontId="14" fillId="33" borderId="12" xfId="0" applyNumberFormat="1" applyFont="1" applyFill="1" applyBorder="1" applyAlignment="1" applyProtection="1">
      <alignment horizontal="left"/>
      <protection locked="0"/>
    </xf>
    <xf numFmtId="2" fontId="2" fillId="33" borderId="0" xfId="0" applyNumberFormat="1" applyFont="1" applyFill="1" applyAlignment="1">
      <alignment vertical="top" wrapText="1"/>
    </xf>
    <xf numFmtId="172" fontId="77" fillId="0" borderId="0" xfId="0" applyNumberFormat="1" applyFont="1" applyAlignment="1">
      <alignment/>
    </xf>
    <xf numFmtId="172" fontId="2" fillId="33" borderId="47" xfId="42" applyFont="1" applyFill="1" applyBorder="1" applyAlignment="1">
      <alignment vertical="top" wrapText="1"/>
    </xf>
    <xf numFmtId="172" fontId="2" fillId="33" borderId="45" xfId="42" applyFont="1" applyFill="1" applyBorder="1" applyAlignment="1">
      <alignment vertical="top" wrapText="1"/>
    </xf>
    <xf numFmtId="0" fontId="2" fillId="0" borderId="10" xfId="0" applyFont="1" applyBorder="1" applyAlignment="1">
      <alignment vertical="top" wrapText="1"/>
    </xf>
    <xf numFmtId="0" fontId="14" fillId="0" borderId="35" xfId="0" applyFont="1" applyBorder="1" applyAlignment="1">
      <alignment vertical="center" wrapText="1"/>
    </xf>
    <xf numFmtId="0" fontId="14" fillId="0" borderId="10" xfId="0" applyFont="1" applyBorder="1" applyAlignment="1">
      <alignment horizontal="left" vertical="top" wrapText="1"/>
    </xf>
    <xf numFmtId="0" fontId="14" fillId="33" borderId="49" xfId="0" applyFont="1" applyFill="1" applyBorder="1" applyAlignment="1">
      <alignment horizontal="left" vertical="top" wrapText="1"/>
    </xf>
    <xf numFmtId="0" fontId="77" fillId="33" borderId="35" xfId="0" applyFont="1" applyFill="1" applyBorder="1" applyAlignment="1">
      <alignment wrapText="1"/>
    </xf>
    <xf numFmtId="0" fontId="86" fillId="6" borderId="50" xfId="0" applyFont="1" applyFill="1" applyBorder="1" applyAlignment="1">
      <alignment horizontal="center" vertical="center"/>
    </xf>
    <xf numFmtId="0" fontId="86" fillId="6" borderId="45" xfId="0" applyFont="1" applyFill="1" applyBorder="1" applyAlignment="1">
      <alignment horizontal="center" vertical="center" wrapText="1"/>
    </xf>
    <xf numFmtId="0" fontId="86" fillId="6" borderId="34" xfId="0" applyFont="1" applyFill="1" applyBorder="1" applyAlignment="1">
      <alignment horizontal="center" vertical="center" wrapText="1"/>
    </xf>
    <xf numFmtId="0" fontId="72" fillId="31" borderId="34" xfId="56" applyBorder="1" applyAlignment="1" applyProtection="1">
      <alignment horizontal="center" vertical="center"/>
      <protection locked="0"/>
    </xf>
    <xf numFmtId="0" fontId="72" fillId="36" borderId="34" xfId="56" applyFill="1" applyBorder="1" applyAlignment="1" applyProtection="1">
      <alignment horizontal="center" vertical="center"/>
      <protection locked="0"/>
    </xf>
    <xf numFmtId="0" fontId="72" fillId="36" borderId="45" xfId="56" applyFill="1" applyBorder="1" applyAlignment="1" applyProtection="1">
      <alignment horizontal="center" vertical="center" wrapText="1"/>
      <protection locked="0"/>
    </xf>
    <xf numFmtId="0" fontId="86" fillId="6" borderId="46" xfId="0" applyFont="1" applyFill="1" applyBorder="1" applyAlignment="1">
      <alignment horizontal="center" vertical="center" wrapText="1"/>
    </xf>
    <xf numFmtId="0" fontId="72" fillId="36" borderId="46" xfId="56" applyFill="1" applyBorder="1" applyAlignment="1" applyProtection="1">
      <alignment horizontal="center" vertical="center"/>
      <protection locked="0"/>
    </xf>
    <xf numFmtId="0" fontId="72" fillId="36" borderId="34" xfId="56" applyFill="1" applyBorder="1" applyAlignment="1" applyProtection="1">
      <alignment horizontal="center" vertical="center" wrapText="1"/>
      <protection locked="0"/>
    </xf>
    <xf numFmtId="0" fontId="86" fillId="6" borderId="42" xfId="0" applyFont="1" applyFill="1" applyBorder="1" applyAlignment="1">
      <alignment horizontal="center" vertical="center" wrapText="1"/>
    </xf>
    <xf numFmtId="0" fontId="85" fillId="10" borderId="35"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2" fillId="33" borderId="35" xfId="0" applyFont="1" applyFill="1" applyBorder="1" applyAlignment="1">
      <alignment horizontal="left" vertical="center" wrapText="1"/>
    </xf>
    <xf numFmtId="0" fontId="3" fillId="10" borderId="35" xfId="0" applyFont="1" applyFill="1" applyBorder="1" applyAlignment="1">
      <alignment vertical="center" wrapText="1"/>
    </xf>
    <xf numFmtId="0" fontId="3" fillId="10" borderId="35" xfId="0" applyFont="1" applyFill="1" applyBorder="1" applyAlignment="1">
      <alignment wrapText="1"/>
    </xf>
    <xf numFmtId="1" fontId="2" fillId="33" borderId="35" xfId="0" applyNumberFormat="1" applyFont="1" applyFill="1" applyBorder="1" applyAlignment="1">
      <alignment horizontal="center" vertical="center" wrapText="1"/>
    </xf>
    <xf numFmtId="0" fontId="77" fillId="0" borderId="35" xfId="0" applyFont="1" applyBorder="1" applyAlignment="1">
      <alignment horizontal="left" vertical="center" wrapText="1"/>
    </xf>
    <xf numFmtId="9" fontId="0" fillId="0" borderId="0" xfId="0" applyNumberFormat="1" applyAlignment="1">
      <alignment/>
    </xf>
    <xf numFmtId="1" fontId="0" fillId="0" borderId="0" xfId="0" applyNumberFormat="1" applyAlignment="1">
      <alignment/>
    </xf>
    <xf numFmtId="3" fontId="88" fillId="31" borderId="39" xfId="56" applyNumberFormat="1" applyFont="1" applyBorder="1" applyAlignment="1" applyProtection="1">
      <alignment horizontal="center" vertical="center"/>
      <protection locked="0"/>
    </xf>
    <xf numFmtId="174" fontId="72" fillId="36" borderId="35" xfId="56" applyNumberFormat="1" applyFill="1" applyBorder="1" applyAlignment="1" applyProtection="1">
      <alignment horizontal="center" vertical="center"/>
      <protection locked="0"/>
    </xf>
    <xf numFmtId="174" fontId="88" fillId="36" borderId="35" xfId="56" applyNumberFormat="1" applyFont="1" applyFill="1" applyBorder="1" applyAlignment="1" applyProtection="1">
      <alignment horizontal="center" vertical="center"/>
      <protection locked="0"/>
    </xf>
    <xf numFmtId="174" fontId="88" fillId="36" borderId="39" xfId="56" applyNumberFormat="1" applyFont="1" applyFill="1" applyBorder="1" applyAlignment="1" applyProtection="1">
      <alignment horizontal="center" vertical="center"/>
      <protection locked="0"/>
    </xf>
    <xf numFmtId="9" fontId="88" fillId="31" borderId="39" xfId="56" applyNumberFormat="1" applyFont="1" applyBorder="1" applyAlignment="1" applyProtection="1">
      <alignment horizontal="center" vertical="center"/>
      <protection locked="0"/>
    </xf>
    <xf numFmtId="0" fontId="72" fillId="31" borderId="35" xfId="56" applyBorder="1" applyAlignment="1" applyProtection="1">
      <alignment horizontal="center" wrapText="1"/>
      <protection locked="0"/>
    </xf>
    <xf numFmtId="0" fontId="90" fillId="31" borderId="43" xfId="56" applyFont="1" applyBorder="1" applyAlignment="1" applyProtection="1">
      <alignment horizontal="center" vertical="center"/>
      <protection locked="0"/>
    </xf>
    <xf numFmtId="0" fontId="0" fillId="0" borderId="35" xfId="0" applyBorder="1" applyAlignment="1">
      <alignment/>
    </xf>
    <xf numFmtId="0" fontId="72" fillId="31" borderId="35" xfId="56" applyBorder="1" applyAlignment="1" applyProtection="1">
      <alignment horizontal="center" vertical="center" wrapText="1"/>
      <protection locked="0"/>
    </xf>
    <xf numFmtId="0" fontId="72" fillId="36" borderId="35" xfId="56" applyFill="1" applyBorder="1" applyAlignment="1" applyProtection="1">
      <alignment horizontal="center" vertical="center" wrapText="1"/>
      <protection locked="0"/>
    </xf>
    <xf numFmtId="9" fontId="72" fillId="36" borderId="35" xfId="56" applyNumberFormat="1" applyFill="1" applyBorder="1" applyAlignment="1" applyProtection="1">
      <alignment horizontal="center" vertical="center"/>
      <protection locked="0"/>
    </xf>
    <xf numFmtId="9" fontId="72" fillId="31" borderId="35" xfId="56" applyNumberFormat="1" applyBorder="1" applyAlignment="1" applyProtection="1">
      <alignment horizontal="center" vertical="center"/>
      <protection locked="0"/>
    </xf>
    <xf numFmtId="0" fontId="29" fillId="31" borderId="34" xfId="56" applyFont="1" applyBorder="1" applyAlignment="1" applyProtection="1">
      <alignment horizontal="center" vertical="center"/>
      <protection locked="0"/>
    </xf>
    <xf numFmtId="0" fontId="77" fillId="33" borderId="35" xfId="0" applyFont="1" applyFill="1" applyBorder="1" applyAlignment="1">
      <alignment horizontal="left" wrapText="1"/>
    </xf>
    <xf numFmtId="0" fontId="77" fillId="33" borderId="35" xfId="0" applyFont="1" applyFill="1" applyBorder="1" applyAlignment="1">
      <alignment vertical="center" wrapText="1"/>
    </xf>
    <xf numFmtId="0" fontId="77" fillId="33" borderId="35" xfId="0" applyFont="1" applyFill="1" applyBorder="1" applyAlignment="1">
      <alignment horizontal="left" vertical="center" wrapText="1"/>
    </xf>
    <xf numFmtId="0" fontId="3" fillId="35" borderId="27" xfId="0" applyFont="1" applyFill="1" applyBorder="1" applyAlignment="1">
      <alignment horizontal="left" vertical="center"/>
    </xf>
    <xf numFmtId="0" fontId="3" fillId="35" borderId="27" xfId="0" applyFont="1" applyFill="1" applyBorder="1" applyAlignment="1">
      <alignment horizontal="center" vertical="center" wrapText="1"/>
    </xf>
    <xf numFmtId="0" fontId="2" fillId="0" borderId="15" xfId="0" applyFont="1" applyBorder="1" applyAlignment="1" applyProtection="1">
      <alignment horizontal="center" vertical="center" wrapText="1"/>
      <protection locked="0"/>
    </xf>
    <xf numFmtId="172" fontId="2" fillId="33" borderId="36" xfId="42" applyFont="1" applyFill="1" applyBorder="1" applyAlignment="1">
      <alignment vertical="top" wrapText="1"/>
    </xf>
    <xf numFmtId="172" fontId="2" fillId="33" borderId="39" xfId="42" applyFont="1" applyFill="1" applyBorder="1" applyAlignment="1">
      <alignment vertical="top" wrapText="1"/>
    </xf>
    <xf numFmtId="0" fontId="14" fillId="33" borderId="51" xfId="0" applyFont="1" applyFill="1" applyBorder="1" applyAlignment="1">
      <alignment vertical="top" wrapText="1"/>
    </xf>
    <xf numFmtId="0" fontId="2" fillId="0" borderId="49" xfId="0" applyFont="1" applyBorder="1" applyAlignment="1">
      <alignment vertical="top" wrapText="1"/>
    </xf>
    <xf numFmtId="0" fontId="3" fillId="37" borderId="15" xfId="0" applyFont="1" applyFill="1" applyBorder="1" applyAlignment="1">
      <alignment horizontal="center" vertical="center" wrapText="1"/>
    </xf>
    <xf numFmtId="172" fontId="3" fillId="37" borderId="52" xfId="0" applyNumberFormat="1" applyFont="1" applyFill="1" applyBorder="1" applyAlignment="1">
      <alignment horizontal="center" vertical="center" wrapText="1"/>
    </xf>
    <xf numFmtId="0" fontId="2" fillId="37" borderId="10" xfId="0" applyFont="1" applyFill="1" applyBorder="1" applyAlignment="1">
      <alignment vertical="top" wrapText="1"/>
    </xf>
    <xf numFmtId="0" fontId="3" fillId="37" borderId="13" xfId="0" applyFont="1" applyFill="1" applyBorder="1" applyAlignment="1">
      <alignment horizontal="center" vertical="center" wrapText="1"/>
    </xf>
    <xf numFmtId="0" fontId="77" fillId="10" borderId="20" xfId="0" applyFont="1" applyFill="1" applyBorder="1" applyAlignment="1">
      <alignment wrapText="1"/>
    </xf>
    <xf numFmtId="0" fontId="2" fillId="10" borderId="0" xfId="0" applyFont="1" applyFill="1" applyAlignment="1">
      <alignment wrapText="1"/>
    </xf>
    <xf numFmtId="0" fontId="2" fillId="0" borderId="0" xfId="0" applyFont="1" applyAlignment="1">
      <alignment wrapText="1"/>
    </xf>
    <xf numFmtId="172" fontId="2" fillId="33" borderId="33" xfId="0" applyNumberFormat="1" applyFont="1" applyFill="1" applyBorder="1" applyAlignment="1">
      <alignment horizontal="center" vertical="top" wrapText="1"/>
    </xf>
    <xf numFmtId="172" fontId="2" fillId="33" borderId="0" xfId="42" applyFont="1" applyFill="1" applyAlignment="1">
      <alignment vertical="top" wrapText="1"/>
    </xf>
    <xf numFmtId="0" fontId="3" fillId="37" borderId="13" xfId="0" applyFont="1" applyFill="1" applyBorder="1" applyAlignment="1">
      <alignment horizontal="left" vertical="center" wrapText="1"/>
    </xf>
    <xf numFmtId="0" fontId="3" fillId="37" borderId="30" xfId="0" applyFont="1" applyFill="1" applyBorder="1" applyAlignment="1">
      <alignment horizontal="left" vertical="center" wrapText="1"/>
    </xf>
    <xf numFmtId="172" fontId="3" fillId="37" borderId="45" xfId="42" applyFont="1" applyFill="1" applyBorder="1" applyAlignment="1">
      <alignment vertical="center" wrapText="1"/>
    </xf>
    <xf numFmtId="172" fontId="2" fillId="10" borderId="23" xfId="0" applyNumberFormat="1" applyFont="1" applyFill="1" applyBorder="1" applyAlignment="1">
      <alignment vertical="top" wrapText="1"/>
    </xf>
    <xf numFmtId="172" fontId="2" fillId="10" borderId="0" xfId="0" applyNumberFormat="1" applyFont="1" applyFill="1" applyAlignment="1">
      <alignment vertical="top" wrapText="1"/>
    </xf>
    <xf numFmtId="2" fontId="77" fillId="0" borderId="0" xfId="0" applyNumberFormat="1" applyFont="1" applyAlignment="1">
      <alignment/>
    </xf>
    <xf numFmtId="0" fontId="14" fillId="33" borderId="35" xfId="0" applyFont="1" applyFill="1" applyBorder="1" applyAlignment="1">
      <alignment wrapText="1"/>
    </xf>
    <xf numFmtId="2" fontId="3" fillId="0" borderId="0" xfId="0" applyNumberFormat="1" applyFont="1" applyAlignment="1">
      <alignment vertical="top" wrapText="1"/>
    </xf>
    <xf numFmtId="0" fontId="85" fillId="0" borderId="0" xfId="0" applyFont="1" applyAlignment="1">
      <alignment/>
    </xf>
    <xf numFmtId="172" fontId="85" fillId="0" borderId="0" xfId="42" applyFont="1" applyAlignment="1">
      <alignment/>
    </xf>
    <xf numFmtId="174" fontId="0" fillId="0" borderId="0" xfId="42" applyNumberFormat="1" applyFont="1" applyAlignment="1">
      <alignment/>
    </xf>
    <xf numFmtId="9" fontId="0" fillId="0" borderId="0" xfId="59" applyFont="1" applyAlignment="1">
      <alignment/>
    </xf>
    <xf numFmtId="0" fontId="14" fillId="0" borderId="15" xfId="0" applyFont="1" applyBorder="1" applyAlignment="1" applyProtection="1">
      <alignment horizontal="center" vertical="top" wrapText="1"/>
      <protection locked="0"/>
    </xf>
    <xf numFmtId="0" fontId="69" fillId="33" borderId="10" xfId="53" applyFill="1" applyBorder="1" applyAlignment="1">
      <alignment wrapText="1"/>
    </xf>
    <xf numFmtId="9" fontId="2" fillId="10" borderId="0" xfId="59" applyFont="1" applyFill="1" applyAlignment="1">
      <alignment vertical="top" wrapText="1"/>
    </xf>
    <xf numFmtId="172" fontId="2" fillId="10" borderId="0" xfId="42" applyFont="1" applyFill="1" applyAlignment="1">
      <alignment vertical="top" wrapText="1"/>
    </xf>
    <xf numFmtId="174" fontId="2" fillId="10" borderId="0" xfId="42" applyNumberFormat="1" applyFont="1" applyFill="1" applyAlignment="1">
      <alignment vertical="top" wrapText="1"/>
    </xf>
    <xf numFmtId="174" fontId="2" fillId="10" borderId="0" xfId="0" applyNumberFormat="1" applyFont="1" applyFill="1" applyAlignment="1">
      <alignment vertical="top" wrapText="1"/>
    </xf>
    <xf numFmtId="0" fontId="14" fillId="38" borderId="10" xfId="0" applyFont="1" applyFill="1" applyBorder="1" applyAlignment="1">
      <alignment horizontal="left" vertical="top" wrapText="1"/>
    </xf>
    <xf numFmtId="0" fontId="14" fillId="38" borderId="10" xfId="0" applyFont="1" applyFill="1" applyBorder="1" applyAlignment="1">
      <alignment vertical="top" wrapText="1"/>
    </xf>
    <xf numFmtId="0" fontId="14" fillId="38" borderId="35" xfId="0" applyFont="1" applyFill="1" applyBorder="1" applyAlignment="1">
      <alignment vertical="top" wrapText="1"/>
    </xf>
    <xf numFmtId="0" fontId="29" fillId="0" borderId="0" xfId="0" applyFont="1" applyAlignment="1">
      <alignment vertical="top" wrapText="1"/>
    </xf>
    <xf numFmtId="0" fontId="14" fillId="0" borderId="35" xfId="0" applyFont="1" applyBorder="1" applyAlignment="1">
      <alignment horizontal="left" vertical="top" wrapText="1"/>
    </xf>
    <xf numFmtId="0" fontId="77" fillId="0" borderId="35" xfId="0" applyFont="1" applyBorder="1" applyAlignment="1">
      <alignment horizontal="left" vertical="top" wrapText="1"/>
    </xf>
    <xf numFmtId="0" fontId="77" fillId="33" borderId="35" xfId="0" applyFont="1" applyFill="1" applyBorder="1" applyAlignment="1">
      <alignment horizontal="left" vertical="top" wrapText="1"/>
    </xf>
    <xf numFmtId="0" fontId="77" fillId="0" borderId="0" xfId="0" applyFont="1" applyAlignment="1">
      <alignment horizontal="left" vertical="top" wrapText="1"/>
    </xf>
    <xf numFmtId="0" fontId="77" fillId="33" borderId="0" xfId="0" applyFont="1" applyFill="1" applyAlignment="1">
      <alignment/>
    </xf>
    <xf numFmtId="0" fontId="2" fillId="33" borderId="20" xfId="0" applyFont="1" applyFill="1" applyBorder="1" applyAlignment="1">
      <alignment/>
    </xf>
    <xf numFmtId="0" fontId="11" fillId="33" borderId="0" xfId="0" applyFont="1" applyFill="1" applyAlignment="1">
      <alignment horizontal="center" wrapText="1"/>
    </xf>
    <xf numFmtId="0" fontId="2" fillId="33" borderId="0" xfId="0" applyFont="1" applyFill="1" applyAlignment="1">
      <alignment/>
    </xf>
    <xf numFmtId="0" fontId="11" fillId="33" borderId="0" xfId="0" applyFont="1" applyFill="1" applyAlignment="1">
      <alignment horizontal="left" vertical="center" wrapText="1"/>
    </xf>
    <xf numFmtId="0" fontId="2" fillId="33" borderId="0" xfId="0" applyFont="1" applyFill="1" applyAlignment="1">
      <alignment horizontal="left" vertical="center"/>
    </xf>
    <xf numFmtId="0" fontId="2" fillId="33" borderId="25" xfId="0" applyFont="1" applyFill="1" applyBorder="1" applyAlignment="1">
      <alignment vertical="top" wrapText="1"/>
    </xf>
    <xf numFmtId="0" fontId="0" fillId="33" borderId="0" xfId="0" applyFill="1" applyAlignment="1">
      <alignment/>
    </xf>
    <xf numFmtId="0" fontId="77" fillId="33" borderId="44" xfId="0" applyFont="1" applyFill="1" applyBorder="1" applyAlignment="1">
      <alignment wrapText="1"/>
    </xf>
    <xf numFmtId="0" fontId="77" fillId="33" borderId="53" xfId="0" applyFont="1" applyFill="1" applyBorder="1" applyAlignment="1">
      <alignment wrapText="1"/>
    </xf>
    <xf numFmtId="0" fontId="82" fillId="0" borderId="15" xfId="0" applyFont="1" applyBorder="1" applyAlignment="1">
      <alignment wrapText="1"/>
    </xf>
    <xf numFmtId="0" fontId="14" fillId="0" borderId="15" xfId="0" applyFont="1" applyBorder="1" applyAlignment="1">
      <alignment wrapText="1"/>
    </xf>
    <xf numFmtId="0" fontId="14" fillId="0" borderId="15" xfId="0" applyFont="1" applyBorder="1" applyAlignment="1">
      <alignment horizontal="left" vertical="top" wrapText="1"/>
    </xf>
    <xf numFmtId="0" fontId="14" fillId="0" borderId="29" xfId="0" applyFont="1" applyBorder="1" applyAlignment="1">
      <alignment vertical="top" wrapText="1"/>
    </xf>
    <xf numFmtId="0" fontId="14" fillId="0" borderId="26" xfId="0" applyFont="1" applyBorder="1" applyAlignment="1">
      <alignment vertical="top" wrapText="1"/>
    </xf>
    <xf numFmtId="0" fontId="14" fillId="0" borderId="23" xfId="0" applyFont="1" applyBorder="1" applyAlignment="1">
      <alignment vertical="top" wrapText="1"/>
    </xf>
    <xf numFmtId="0" fontId="82" fillId="0" borderId="15" xfId="0" applyFont="1" applyBorder="1" applyAlignment="1">
      <alignment horizontal="left" wrapText="1"/>
    </xf>
    <xf numFmtId="0" fontId="72" fillId="31" borderId="45" xfId="56" applyBorder="1" applyAlignment="1" applyProtection="1">
      <alignment vertical="center" wrapText="1"/>
      <protection locked="0"/>
    </xf>
    <xf numFmtId="0" fontId="72" fillId="36" borderId="45" xfId="56" applyFill="1" applyBorder="1" applyAlignment="1" applyProtection="1">
      <alignment vertical="center" wrapText="1"/>
      <protection locked="0"/>
    </xf>
    <xf numFmtId="172" fontId="2" fillId="33" borderId="54" xfId="0" applyNumberFormat="1" applyFont="1" applyFill="1" applyBorder="1" applyAlignment="1">
      <alignment horizontal="center" vertical="top" wrapText="1"/>
    </xf>
    <xf numFmtId="172" fontId="3" fillId="37" borderId="35" xfId="0" applyNumberFormat="1" applyFont="1" applyFill="1" applyBorder="1" applyAlignment="1">
      <alignment horizontal="center" vertical="center" wrapText="1"/>
    </xf>
    <xf numFmtId="172" fontId="3" fillId="37" borderId="35" xfId="42" applyFont="1" applyFill="1" applyBorder="1" applyAlignment="1">
      <alignment vertical="center" wrapText="1"/>
    </xf>
    <xf numFmtId="0" fontId="3" fillId="10" borderId="35" xfId="0" applyFont="1" applyFill="1" applyBorder="1" applyAlignment="1">
      <alignment horizontal="center" vertical="center" wrapText="1"/>
    </xf>
    <xf numFmtId="0" fontId="77" fillId="33" borderId="40" xfId="0" applyFont="1" applyFill="1" applyBorder="1" applyAlignment="1">
      <alignment wrapText="1"/>
    </xf>
    <xf numFmtId="0" fontId="77" fillId="0" borderId="0" xfId="0" applyFont="1" applyAlignment="1">
      <alignment horizontal="left" wrapText="1"/>
    </xf>
    <xf numFmtId="3" fontId="76" fillId="31" borderId="35" xfId="56" applyNumberFormat="1" applyFont="1" applyBorder="1" applyAlignment="1" applyProtection="1">
      <alignment horizontal="center" vertical="center"/>
      <protection locked="0"/>
    </xf>
    <xf numFmtId="0" fontId="14" fillId="0" borderId="0" xfId="0" applyFont="1" applyAlignment="1">
      <alignment horizontal="left" wrapText="1"/>
    </xf>
    <xf numFmtId="172" fontId="3" fillId="0" borderId="0" xfId="0" applyNumberFormat="1" applyFont="1" applyAlignment="1">
      <alignment horizontal="center" vertical="top" wrapText="1"/>
    </xf>
    <xf numFmtId="9" fontId="77" fillId="0" borderId="0" xfId="59" applyFont="1" applyAlignment="1">
      <alignment/>
    </xf>
    <xf numFmtId="0" fontId="92" fillId="0" borderId="0" xfId="0" applyFont="1" applyAlignment="1">
      <alignment/>
    </xf>
    <xf numFmtId="3" fontId="77" fillId="0" borderId="0" xfId="0" applyNumberFormat="1" applyFont="1" applyAlignment="1">
      <alignment wrapText="1"/>
    </xf>
    <xf numFmtId="0" fontId="2" fillId="33" borderId="35" xfId="0" applyFont="1" applyFill="1" applyBorder="1" applyAlignment="1">
      <alignment horizontal="left" vertical="center" wrapText="1"/>
    </xf>
    <xf numFmtId="0" fontId="14" fillId="33" borderId="35" xfId="0" applyFont="1" applyFill="1" applyBorder="1" applyAlignment="1">
      <alignment horizontal="left" vertical="center" wrapText="1"/>
    </xf>
    <xf numFmtId="0" fontId="2" fillId="33" borderId="35" xfId="0" applyFont="1" applyFill="1" applyBorder="1" applyAlignment="1">
      <alignment horizontal="left" vertical="top" wrapText="1"/>
    </xf>
    <xf numFmtId="0" fontId="2" fillId="33" borderId="35" xfId="0" applyFont="1" applyFill="1" applyBorder="1" applyAlignment="1">
      <alignment horizontal="center" vertical="center" wrapText="1"/>
    </xf>
    <xf numFmtId="0" fontId="2" fillId="33" borderId="35" xfId="0" applyFont="1" applyFill="1" applyBorder="1" applyAlignment="1">
      <alignment horizontal="left" vertical="top" wrapText="1"/>
    </xf>
    <xf numFmtId="0" fontId="77" fillId="0" borderId="0" xfId="0" applyFont="1" applyAlignment="1">
      <alignment vertical="center" wrapText="1"/>
    </xf>
    <xf numFmtId="0" fontId="14" fillId="0" borderId="15" xfId="0" applyFont="1" applyBorder="1" applyAlignment="1">
      <alignment horizontal="left" wrapText="1"/>
    </xf>
    <xf numFmtId="0" fontId="3" fillId="37" borderId="55" xfId="0" applyFont="1" applyFill="1" applyBorder="1" applyAlignment="1">
      <alignment horizontal="left" vertical="center" wrapText="1"/>
    </xf>
    <xf numFmtId="172" fontId="3" fillId="37" borderId="55" xfId="42" applyFont="1" applyFill="1" applyBorder="1" applyAlignment="1">
      <alignment horizontal="left" vertical="center" wrapText="1"/>
    </xf>
    <xf numFmtId="0" fontId="30" fillId="16" borderId="35" xfId="0" applyFont="1" applyFill="1" applyBorder="1" applyAlignment="1">
      <alignment horizontal="right" vertical="center" wrapText="1"/>
    </xf>
    <xf numFmtId="172" fontId="30" fillId="16" borderId="35" xfId="42" applyFont="1" applyFill="1" applyBorder="1" applyAlignment="1">
      <alignment vertical="top" wrapText="1"/>
    </xf>
    <xf numFmtId="172" fontId="14" fillId="33" borderId="36" xfId="42" applyFont="1" applyFill="1" applyBorder="1" applyAlignment="1">
      <alignment vertical="top" wrapText="1"/>
    </xf>
    <xf numFmtId="172" fontId="15" fillId="37" borderId="55" xfId="42" applyFont="1" applyFill="1" applyBorder="1" applyAlignment="1">
      <alignment horizontal="left" vertical="center" wrapText="1"/>
    </xf>
    <xf numFmtId="43" fontId="77" fillId="0" borderId="0" xfId="0" applyNumberFormat="1" applyFont="1" applyAlignment="1">
      <alignment/>
    </xf>
    <xf numFmtId="172" fontId="3" fillId="33" borderId="52" xfId="42" applyFont="1" applyFill="1" applyBorder="1" applyAlignment="1">
      <alignment vertical="top" wrapText="1"/>
    </xf>
    <xf numFmtId="0" fontId="69" fillId="33" borderId="16" xfId="53" applyFill="1" applyBorder="1" applyAlignment="1" applyProtection="1">
      <alignment horizontal="left"/>
      <protection locked="0"/>
    </xf>
    <xf numFmtId="0" fontId="2" fillId="33" borderId="56" xfId="0" applyFont="1" applyFill="1" applyBorder="1" applyAlignment="1">
      <alignment horizontal="left"/>
    </xf>
    <xf numFmtId="0" fontId="2" fillId="33" borderId="49" xfId="0" applyFont="1" applyFill="1" applyBorder="1" applyAlignment="1">
      <alignment horizontal="left"/>
    </xf>
    <xf numFmtId="0" fontId="3" fillId="10" borderId="22" xfId="0" applyFont="1" applyFill="1" applyBorder="1" applyAlignment="1">
      <alignment horizontal="right" wrapText="1"/>
    </xf>
    <xf numFmtId="0" fontId="3" fillId="10" borderId="23" xfId="0" applyFont="1" applyFill="1" applyBorder="1" applyAlignment="1">
      <alignment horizontal="right" wrapText="1"/>
    </xf>
    <xf numFmtId="0" fontId="3" fillId="10" borderId="0" xfId="0" applyFont="1" applyFill="1" applyAlignment="1">
      <alignment horizontal="right" wrapText="1"/>
    </xf>
    <xf numFmtId="0" fontId="3" fillId="10" borderId="22" xfId="0" applyFont="1" applyFill="1" applyBorder="1" applyAlignment="1">
      <alignment horizontal="right" vertical="top" wrapText="1"/>
    </xf>
    <xf numFmtId="0" fontId="3" fillId="10" borderId="23" xfId="0" applyFont="1" applyFill="1" applyBorder="1" applyAlignment="1">
      <alignment horizontal="right" vertical="top" wrapText="1"/>
    </xf>
    <xf numFmtId="0" fontId="13" fillId="33" borderId="22" xfId="0" applyFont="1" applyFill="1" applyBorder="1" applyAlignment="1">
      <alignment horizontal="center"/>
    </xf>
    <xf numFmtId="0" fontId="13" fillId="33" borderId="0" xfId="0" applyFont="1" applyFill="1" applyBorder="1" applyAlignment="1">
      <alignment horizontal="center"/>
    </xf>
    <xf numFmtId="0" fontId="13" fillId="33" borderId="23" xfId="0" applyFont="1" applyFill="1" applyBorder="1" applyAlignment="1">
      <alignment horizontal="center"/>
    </xf>
    <xf numFmtId="0" fontId="3" fillId="10" borderId="0" xfId="0" applyFont="1" applyFill="1" applyAlignment="1">
      <alignment horizontal="left" vertical="center" wrapText="1"/>
    </xf>
    <xf numFmtId="0" fontId="14" fillId="33" borderId="57" xfId="0" applyFont="1" applyFill="1" applyBorder="1" applyAlignment="1">
      <alignment horizontal="left" vertical="top" wrapText="1"/>
    </xf>
    <xf numFmtId="0" fontId="14" fillId="33" borderId="29" xfId="0" applyFont="1" applyFill="1" applyBorder="1" applyAlignment="1">
      <alignment horizontal="left" vertical="top" wrapText="1"/>
    </xf>
    <xf numFmtId="0" fontId="2" fillId="33" borderId="57" xfId="0" applyFont="1" applyFill="1" applyBorder="1" applyAlignment="1" applyProtection="1">
      <alignment vertical="top" wrapText="1"/>
      <protection locked="0"/>
    </xf>
    <xf numFmtId="0" fontId="2" fillId="33" borderId="29" xfId="0" applyFont="1" applyFill="1" applyBorder="1" applyAlignment="1" applyProtection="1">
      <alignment vertical="top" wrapText="1"/>
      <protection locked="0"/>
    </xf>
    <xf numFmtId="0" fontId="11" fillId="10" borderId="0" xfId="0" applyFont="1" applyFill="1" applyAlignment="1">
      <alignment vertical="top" wrapText="1"/>
    </xf>
    <xf numFmtId="0" fontId="15" fillId="10" borderId="0" xfId="0" applyFont="1" applyFill="1" applyAlignment="1">
      <alignment horizontal="left" vertical="top" wrapText="1"/>
    </xf>
    <xf numFmtId="0" fontId="10" fillId="10" borderId="0" xfId="0" applyFont="1" applyFill="1" applyAlignment="1">
      <alignment horizontal="center"/>
    </xf>
    <xf numFmtId="0" fontId="3" fillId="0" borderId="0" xfId="0" applyFont="1" applyAlignment="1">
      <alignment horizontal="center" vertical="top" wrapText="1"/>
    </xf>
    <xf numFmtId="0" fontId="2" fillId="0" borderId="0" xfId="0" applyFont="1" applyAlignment="1">
      <alignment horizontal="left" vertical="center" wrapText="1"/>
    </xf>
    <xf numFmtId="0" fontId="2" fillId="0" borderId="0" xfId="0" applyFont="1" applyAlignment="1" applyProtection="1">
      <alignment vertical="top" wrapText="1"/>
      <protection locked="0"/>
    </xf>
    <xf numFmtId="3" fontId="2" fillId="0" borderId="0" xfId="0" applyNumberFormat="1" applyFont="1" applyAlignment="1" applyProtection="1">
      <alignment vertical="top" wrapText="1"/>
      <protection locked="0"/>
    </xf>
    <xf numFmtId="0" fontId="3" fillId="0" borderId="0" xfId="0" applyFont="1" applyAlignment="1">
      <alignment horizontal="left" vertical="center" wrapText="1"/>
    </xf>
    <xf numFmtId="0" fontId="15" fillId="10" borderId="0" xfId="0" applyFont="1" applyFill="1" applyAlignment="1">
      <alignment horizontal="left" vertical="center" wrapText="1"/>
    </xf>
    <xf numFmtId="0" fontId="3" fillId="10" borderId="25" xfId="0" applyFont="1" applyFill="1" applyBorder="1" applyAlignment="1">
      <alignment horizontal="left" vertical="center" wrapText="1"/>
    </xf>
    <xf numFmtId="0" fontId="10" fillId="10" borderId="22" xfId="0" applyFont="1" applyFill="1" applyBorder="1" applyAlignment="1">
      <alignment horizontal="center" wrapText="1"/>
    </xf>
    <xf numFmtId="0" fontId="10" fillId="10" borderId="0" xfId="0" applyFont="1" applyFill="1" applyAlignment="1">
      <alignment horizontal="center" wrapText="1"/>
    </xf>
    <xf numFmtId="0" fontId="5" fillId="10" borderId="0" xfId="0" applyFont="1" applyFill="1" applyAlignment="1">
      <alignment horizontal="left" vertical="center" wrapText="1"/>
    </xf>
    <xf numFmtId="3" fontId="2" fillId="33" borderId="57" xfId="0" applyNumberFormat="1" applyFont="1" applyFill="1" applyBorder="1" applyAlignment="1" applyProtection="1">
      <alignment horizontal="center" vertical="top" wrapText="1"/>
      <protection locked="0"/>
    </xf>
    <xf numFmtId="3" fontId="2" fillId="33" borderId="29" xfId="0" applyNumberFormat="1" applyFont="1" applyFill="1" applyBorder="1" applyAlignment="1" applyProtection="1">
      <alignment horizontal="center" vertical="top" wrapText="1"/>
      <protection locked="0"/>
    </xf>
    <xf numFmtId="0" fontId="14" fillId="33" borderId="57" xfId="0" applyFont="1" applyFill="1" applyBorder="1" applyAlignment="1" applyProtection="1">
      <alignment horizontal="left" vertical="top" wrapText="1"/>
      <protection locked="0"/>
    </xf>
    <xf numFmtId="0" fontId="14" fillId="33" borderId="29" xfId="0" applyFont="1" applyFill="1" applyBorder="1" applyAlignment="1" applyProtection="1">
      <alignment horizontal="left" vertical="top" wrapText="1"/>
      <protection locked="0"/>
    </xf>
    <xf numFmtId="0" fontId="5" fillId="10" borderId="0" xfId="0" applyFont="1" applyFill="1" applyAlignment="1">
      <alignment horizontal="left" vertical="top" wrapText="1"/>
    </xf>
    <xf numFmtId="172" fontId="14" fillId="33" borderId="57" xfId="42" applyFont="1" applyFill="1" applyBorder="1" applyAlignment="1">
      <alignment horizontal="center" vertical="top" wrapText="1"/>
    </xf>
    <xf numFmtId="172" fontId="14" fillId="33" borderId="29" xfId="42" applyFont="1" applyFill="1" applyBorder="1" applyAlignment="1">
      <alignment horizontal="center" vertical="top" wrapText="1"/>
    </xf>
    <xf numFmtId="0" fontId="13" fillId="33" borderId="57" xfId="0" applyFont="1" applyFill="1" applyBorder="1" applyAlignment="1">
      <alignment horizontal="center"/>
    </xf>
    <xf numFmtId="0" fontId="13" fillId="33" borderId="16" xfId="0" applyFont="1" applyFill="1" applyBorder="1" applyAlignment="1">
      <alignment horizontal="center"/>
    </xf>
    <xf numFmtId="0" fontId="13" fillId="33" borderId="29" xfId="0" applyFont="1" applyFill="1" applyBorder="1" applyAlignment="1">
      <alignment horizontal="center"/>
    </xf>
    <xf numFmtId="0" fontId="11" fillId="10" borderId="0" xfId="0" applyFont="1" applyFill="1" applyAlignment="1">
      <alignment horizontal="left" vertical="center" wrapText="1"/>
    </xf>
    <xf numFmtId="0" fontId="14" fillId="10" borderId="22" xfId="0" applyFont="1" applyFill="1" applyBorder="1" applyAlignment="1">
      <alignment horizontal="center" wrapText="1"/>
    </xf>
    <xf numFmtId="0" fontId="14" fillId="10" borderId="0" xfId="0" applyFont="1" applyFill="1" applyAlignment="1">
      <alignment horizontal="center" wrapText="1"/>
    </xf>
    <xf numFmtId="0" fontId="14" fillId="10" borderId="0" xfId="0" applyFont="1" applyFill="1" applyAlignment="1">
      <alignment horizontal="center"/>
    </xf>
    <xf numFmtId="0" fontId="11" fillId="10" borderId="0" xfId="0" applyFont="1" applyFill="1" applyAlignment="1">
      <alignment horizontal="left" vertical="top" wrapText="1"/>
    </xf>
    <xf numFmtId="0" fontId="15" fillId="33" borderId="30" xfId="0" applyFont="1" applyFill="1" applyBorder="1" applyAlignment="1">
      <alignment horizontal="center" vertical="top" wrapText="1"/>
    </xf>
    <xf numFmtId="0" fontId="15" fillId="33" borderId="18" xfId="0" applyFont="1" applyFill="1" applyBorder="1" applyAlignment="1">
      <alignment horizontal="center" vertical="top" wrapText="1"/>
    </xf>
    <xf numFmtId="0" fontId="14" fillId="33" borderId="58" xfId="0" applyFont="1" applyFill="1" applyBorder="1" applyAlignment="1">
      <alignment horizontal="left" vertical="top" wrapText="1"/>
    </xf>
    <xf numFmtId="0" fontId="14" fillId="33" borderId="46" xfId="0" applyFont="1" applyFill="1" applyBorder="1" applyAlignment="1">
      <alignment horizontal="left" vertical="top" wrapText="1"/>
    </xf>
    <xf numFmtId="0" fontId="85" fillId="10" borderId="0" xfId="0" applyFont="1" applyFill="1" applyAlignment="1">
      <alignment horizontal="left" wrapText="1"/>
    </xf>
    <xf numFmtId="0" fontId="85" fillId="10" borderId="0" xfId="0" applyFont="1" applyFill="1" applyAlignment="1">
      <alignment horizontal="left"/>
    </xf>
    <xf numFmtId="0" fontId="93" fillId="10" borderId="0" xfId="0" applyFont="1" applyFill="1" applyAlignment="1">
      <alignment horizontal="left"/>
    </xf>
    <xf numFmtId="0" fontId="8" fillId="0" borderId="0" xfId="0" applyFont="1" applyAlignment="1">
      <alignment vertical="top" wrapText="1"/>
    </xf>
    <xf numFmtId="0" fontId="1" fillId="0" borderId="0" xfId="0" applyFont="1" applyAlignment="1" applyProtection="1">
      <alignment vertical="top" wrapText="1"/>
      <protection locked="0"/>
    </xf>
    <xf numFmtId="0" fontId="8" fillId="0" borderId="0" xfId="0" applyFont="1" applyAlignment="1">
      <alignment horizontal="center" vertical="top" wrapText="1"/>
    </xf>
    <xf numFmtId="0" fontId="1" fillId="0" borderId="0" xfId="0" applyFont="1" applyAlignment="1">
      <alignment vertical="top" wrapText="1"/>
    </xf>
    <xf numFmtId="3" fontId="1" fillId="0" borderId="0" xfId="0" applyNumberFormat="1" applyFont="1" applyAlignment="1" applyProtection="1">
      <alignment vertical="top" wrapText="1"/>
      <protection locked="0"/>
    </xf>
    <xf numFmtId="0" fontId="14" fillId="33" borderId="16" xfId="0" applyFont="1" applyFill="1" applyBorder="1" applyAlignment="1">
      <alignment horizontal="left" vertical="top" wrapText="1"/>
    </xf>
    <xf numFmtId="0" fontId="14" fillId="33" borderId="59" xfId="0" applyFont="1" applyFill="1" applyBorder="1" applyAlignment="1">
      <alignment horizontal="left" vertical="top" wrapText="1"/>
    </xf>
    <xf numFmtId="0" fontId="14" fillId="33" borderId="60" xfId="0" applyFont="1" applyFill="1" applyBorder="1" applyAlignment="1">
      <alignment horizontal="left" vertical="top" wrapText="1"/>
    </xf>
    <xf numFmtId="0" fontId="77" fillId="33" borderId="58" xfId="0" applyFont="1" applyFill="1" applyBorder="1" applyAlignment="1">
      <alignment horizontal="left" vertical="top" wrapText="1"/>
    </xf>
    <xf numFmtId="0" fontId="77" fillId="33" borderId="46" xfId="0" applyFont="1" applyFill="1" applyBorder="1" applyAlignment="1">
      <alignment horizontal="left" vertical="top" wrapText="1"/>
    </xf>
    <xf numFmtId="0" fontId="14" fillId="10" borderId="0" xfId="0" applyFont="1" applyFill="1" applyAlignment="1">
      <alignment horizontal="left" vertical="top" wrapText="1"/>
    </xf>
    <xf numFmtId="0" fontId="14" fillId="33" borderId="61" xfId="0" applyFont="1" applyFill="1" applyBorder="1" applyAlignment="1">
      <alignment horizontal="left" vertical="top" wrapText="1"/>
    </xf>
    <xf numFmtId="0" fontId="14" fillId="33" borderId="62" xfId="0" applyFont="1" applyFill="1" applyBorder="1" applyAlignment="1">
      <alignment horizontal="left" vertical="top" wrapText="1"/>
    </xf>
    <xf numFmtId="0" fontId="9" fillId="0" borderId="0" xfId="0" applyFont="1" applyAlignment="1">
      <alignment vertical="top" wrapText="1"/>
    </xf>
    <xf numFmtId="0" fontId="2" fillId="33" borderId="35"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77" fillId="33" borderId="44" xfId="0" applyFont="1" applyFill="1" applyBorder="1" applyAlignment="1">
      <alignment horizontal="left" vertical="top" wrapText="1"/>
    </xf>
    <xf numFmtId="0" fontId="77" fillId="33" borderId="53" xfId="0" applyFont="1" applyFill="1" applyBorder="1" applyAlignment="1">
      <alignment horizontal="left" vertical="top" wrapText="1"/>
    </xf>
    <xf numFmtId="0" fontId="77" fillId="33" borderId="40" xfId="0" applyFont="1" applyFill="1" applyBorder="1" applyAlignment="1">
      <alignment horizontal="left" vertical="top" wrapText="1"/>
    </xf>
    <xf numFmtId="0" fontId="3" fillId="10" borderId="0" xfId="0" applyFont="1" applyFill="1" applyAlignment="1">
      <alignment horizontal="center" vertical="center" wrapText="1"/>
    </xf>
    <xf numFmtId="0" fontId="2" fillId="33" borderId="48" xfId="0" applyFont="1" applyFill="1" applyBorder="1" applyAlignment="1">
      <alignment horizontal="left" vertical="top" wrapText="1"/>
    </xf>
    <xf numFmtId="0" fontId="2" fillId="33" borderId="63" xfId="0" applyFont="1" applyFill="1" applyBorder="1" applyAlignment="1">
      <alignment horizontal="left" vertical="top" wrapText="1"/>
    </xf>
    <xf numFmtId="0" fontId="2" fillId="33" borderId="64" xfId="0" applyFont="1" applyFill="1" applyBorder="1" applyAlignment="1">
      <alignment horizontal="left" vertical="top" wrapText="1"/>
    </xf>
    <xf numFmtId="0" fontId="2" fillId="33" borderId="65"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66" xfId="0" applyFont="1" applyFill="1" applyBorder="1" applyAlignment="1">
      <alignment horizontal="left" vertical="top" wrapText="1"/>
    </xf>
    <xf numFmtId="0" fontId="2" fillId="33" borderId="57" xfId="0" applyFont="1" applyFill="1" applyBorder="1" applyAlignment="1" applyProtection="1">
      <alignment horizontal="left"/>
      <protection locked="0"/>
    </xf>
    <xf numFmtId="0" fontId="2" fillId="33" borderId="16" xfId="0" applyFont="1" applyFill="1" applyBorder="1" applyAlignment="1" applyProtection="1">
      <alignment horizontal="left"/>
      <protection locked="0"/>
    </xf>
    <xf numFmtId="0" fontId="2" fillId="33" borderId="29" xfId="0" applyFont="1" applyFill="1" applyBorder="1" applyAlignment="1" applyProtection="1">
      <alignment horizontal="left"/>
      <protection locked="0"/>
    </xf>
    <xf numFmtId="0" fontId="69" fillId="33" borderId="57" xfId="53" applyFill="1" applyBorder="1" applyAlignment="1">
      <alignment horizontal="left"/>
    </xf>
    <xf numFmtId="0" fontId="14" fillId="33" borderId="45" xfId="0" applyFont="1" applyFill="1" applyBorder="1" applyAlignment="1">
      <alignment horizontal="left" vertical="center" wrapText="1"/>
    </xf>
    <xf numFmtId="0" fontId="14" fillId="33" borderId="42" xfId="0" applyFont="1" applyFill="1" applyBorder="1" applyAlignment="1">
      <alignment horizontal="left" vertical="center" wrapText="1"/>
    </xf>
    <xf numFmtId="0" fontId="14" fillId="33" borderId="34" xfId="0" applyFont="1" applyFill="1" applyBorder="1" applyAlignment="1">
      <alignment horizontal="left" vertical="center" wrapText="1"/>
    </xf>
    <xf numFmtId="0" fontId="2" fillId="33" borderId="22" xfId="0" applyFont="1" applyFill="1" applyBorder="1" applyAlignment="1">
      <alignment horizontal="left" vertical="top" wrapText="1"/>
    </xf>
    <xf numFmtId="0" fontId="2" fillId="33" borderId="67" xfId="0" applyFont="1" applyFill="1" applyBorder="1" applyAlignment="1">
      <alignment horizontal="left" vertical="top" wrapText="1"/>
    </xf>
    <xf numFmtId="0" fontId="0" fillId="33" borderId="35" xfId="0" applyFill="1" applyBorder="1" applyAlignment="1">
      <alignment horizontal="left" vertical="center" wrapText="1"/>
    </xf>
    <xf numFmtId="0" fontId="2" fillId="33" borderId="45" xfId="0" applyFont="1" applyFill="1" applyBorder="1" applyAlignment="1">
      <alignment horizontal="left" vertical="top" wrapText="1"/>
    </xf>
    <xf numFmtId="0" fontId="2" fillId="33" borderId="34" xfId="0" applyFont="1" applyFill="1" applyBorder="1" applyAlignment="1">
      <alignment horizontal="left" vertical="top" wrapText="1"/>
    </xf>
    <xf numFmtId="0" fontId="2" fillId="33" borderId="61" xfId="0" applyFont="1" applyFill="1" applyBorder="1" applyAlignment="1">
      <alignment horizontal="left" vertical="top" wrapText="1"/>
    </xf>
    <xf numFmtId="0" fontId="2" fillId="33" borderId="47" xfId="0" applyFont="1" applyFill="1" applyBorder="1" applyAlignment="1">
      <alignment horizontal="left" vertical="center" wrapText="1"/>
    </xf>
    <xf numFmtId="0" fontId="2" fillId="33" borderId="66" xfId="0" applyFont="1" applyFill="1" applyBorder="1" applyAlignment="1">
      <alignment horizontal="left" vertical="center" wrapText="1"/>
    </xf>
    <xf numFmtId="0" fontId="2" fillId="33" borderId="58" xfId="0" applyFont="1" applyFill="1" applyBorder="1" applyAlignment="1">
      <alignment horizontal="left" vertical="top" wrapText="1"/>
    </xf>
    <xf numFmtId="0" fontId="2" fillId="33" borderId="42" xfId="0" applyFont="1" applyFill="1" applyBorder="1" applyAlignment="1">
      <alignment horizontal="left" vertical="top" wrapText="1"/>
    </xf>
    <xf numFmtId="0" fontId="77" fillId="33" borderId="45" xfId="0" applyFont="1" applyFill="1" applyBorder="1" applyAlignment="1">
      <alignment horizontal="left" vertical="top" wrapText="1"/>
    </xf>
    <xf numFmtId="0" fontId="77" fillId="33" borderId="34" xfId="0" applyFont="1" applyFill="1" applyBorder="1" applyAlignment="1">
      <alignment horizontal="left" vertical="top" wrapText="1"/>
    </xf>
    <xf numFmtId="0" fontId="3" fillId="10" borderId="25" xfId="0" applyFont="1" applyFill="1" applyBorder="1" applyAlignment="1">
      <alignment horizontal="center" vertical="center" wrapText="1"/>
    </xf>
    <xf numFmtId="0" fontId="11" fillId="10" borderId="20" xfId="0" applyFont="1" applyFill="1" applyBorder="1" applyAlignment="1">
      <alignment horizontal="center" wrapText="1"/>
    </xf>
    <xf numFmtId="0" fontId="3" fillId="10" borderId="35" xfId="0" applyFont="1" applyFill="1" applyBorder="1" applyAlignment="1">
      <alignment horizontal="center" vertical="center" wrapText="1"/>
    </xf>
    <xf numFmtId="0" fontId="14" fillId="33" borderId="35" xfId="0" applyFont="1" applyFill="1" applyBorder="1" applyAlignment="1">
      <alignment horizontal="left" vertical="center" wrapText="1"/>
    </xf>
    <xf numFmtId="0" fontId="5" fillId="10" borderId="0" xfId="0" applyFont="1" applyFill="1" applyAlignment="1">
      <alignment horizontal="left"/>
    </xf>
    <xf numFmtId="0" fontId="0" fillId="33" borderId="45" xfId="0" applyFill="1" applyBorder="1" applyAlignment="1">
      <alignment horizontal="left" vertical="center" wrapText="1"/>
    </xf>
    <xf numFmtId="0" fontId="0" fillId="33" borderId="34" xfId="0" applyFill="1" applyBorder="1" applyAlignment="1">
      <alignment horizontal="left" vertical="center" wrapText="1"/>
    </xf>
    <xf numFmtId="0" fontId="94" fillId="33" borderId="45" xfId="0" applyFont="1" applyFill="1" applyBorder="1" applyAlignment="1">
      <alignment horizontal="left" vertical="center" wrapText="1"/>
    </xf>
    <xf numFmtId="0" fontId="94" fillId="33" borderId="34" xfId="0" applyFont="1" applyFill="1" applyBorder="1" applyAlignment="1">
      <alignment horizontal="left" vertical="center" wrapText="1"/>
    </xf>
    <xf numFmtId="0" fontId="2" fillId="33" borderId="62" xfId="0" applyFont="1" applyFill="1" applyBorder="1" applyAlignment="1">
      <alignment horizontal="left" vertical="top" wrapText="1"/>
    </xf>
    <xf numFmtId="0" fontId="2" fillId="33" borderId="68" xfId="0" applyFont="1" applyFill="1" applyBorder="1" applyAlignment="1">
      <alignment horizontal="left" vertical="top" wrapText="1"/>
    </xf>
    <xf numFmtId="0" fontId="14" fillId="33" borderId="69" xfId="0" applyFont="1" applyFill="1" applyBorder="1" applyAlignment="1">
      <alignment horizontal="left" vertical="center" wrapText="1"/>
    </xf>
    <xf numFmtId="0" fontId="14" fillId="33" borderId="70" xfId="0" applyFont="1" applyFill="1" applyBorder="1" applyAlignment="1">
      <alignment horizontal="left" vertical="center" wrapText="1"/>
    </xf>
    <xf numFmtId="0" fontId="14" fillId="33" borderId="71" xfId="0" applyFont="1" applyFill="1" applyBorder="1" applyAlignment="1">
      <alignment horizontal="left" vertical="center" wrapText="1"/>
    </xf>
    <xf numFmtId="0" fontId="14" fillId="33" borderId="59" xfId="0" applyFont="1" applyFill="1" applyBorder="1" applyAlignment="1">
      <alignment horizontal="left" vertical="center" wrapText="1"/>
    </xf>
    <xf numFmtId="0" fontId="14" fillId="33" borderId="72" xfId="0" applyFont="1" applyFill="1" applyBorder="1" applyAlignment="1">
      <alignment horizontal="left" vertical="center" wrapText="1"/>
    </xf>
    <xf numFmtId="0" fontId="14" fillId="33" borderId="60" xfId="0" applyFont="1" applyFill="1" applyBorder="1" applyAlignment="1">
      <alignment horizontal="left" vertical="center" wrapText="1"/>
    </xf>
    <xf numFmtId="0" fontId="14" fillId="33" borderId="58" xfId="0" applyFont="1" applyFill="1" applyBorder="1" applyAlignment="1">
      <alignment horizontal="left" vertical="center" wrapText="1"/>
    </xf>
    <xf numFmtId="0" fontId="14" fillId="33" borderId="46" xfId="0" applyFont="1" applyFill="1" applyBorder="1" applyAlignment="1">
      <alignment horizontal="left" vertical="center" wrapText="1"/>
    </xf>
    <xf numFmtId="0" fontId="2" fillId="33" borderId="35" xfId="0" applyFont="1" applyFill="1" applyBorder="1" applyAlignment="1">
      <alignment horizontal="left" vertical="top" wrapText="1"/>
    </xf>
    <xf numFmtId="0" fontId="19" fillId="10" borderId="0" xfId="0" applyFont="1" applyFill="1" applyAlignment="1">
      <alignment horizontal="left" vertical="center" wrapText="1"/>
    </xf>
    <xf numFmtId="0" fontId="11" fillId="0" borderId="57" xfId="0" applyFont="1" applyBorder="1" applyAlignment="1">
      <alignment horizontal="left" vertical="center" wrapText="1"/>
    </xf>
    <xf numFmtId="0" fontId="11" fillId="0" borderId="16" xfId="0" applyFont="1" applyBorder="1" applyAlignment="1">
      <alignment horizontal="left" vertical="center" wrapText="1"/>
    </xf>
    <xf numFmtId="0" fontId="11" fillId="0" borderId="29" xfId="0" applyFont="1" applyBorder="1" applyAlignment="1">
      <alignment horizontal="left" vertical="center" wrapText="1"/>
    </xf>
    <xf numFmtId="0" fontId="77" fillId="33" borderId="44" xfId="0" applyFont="1" applyFill="1" applyBorder="1" applyAlignment="1">
      <alignment horizontal="center" wrapText="1"/>
    </xf>
    <xf numFmtId="0" fontId="77" fillId="33" borderId="53" xfId="0" applyFont="1" applyFill="1" applyBorder="1" applyAlignment="1">
      <alignment horizontal="center" wrapText="1"/>
    </xf>
    <xf numFmtId="0" fontId="77" fillId="33" borderId="40" xfId="0" applyFont="1" applyFill="1" applyBorder="1" applyAlignment="1">
      <alignment horizontal="center" wrapText="1"/>
    </xf>
    <xf numFmtId="0" fontId="77" fillId="0" borderId="44" xfId="0" applyFont="1" applyBorder="1" applyAlignment="1">
      <alignment horizontal="left" vertical="top" wrapText="1"/>
    </xf>
    <xf numFmtId="0" fontId="77" fillId="0" borderId="53" xfId="0" applyFont="1" applyBorder="1" applyAlignment="1">
      <alignment horizontal="left" vertical="top" wrapText="1"/>
    </xf>
    <xf numFmtId="0" fontId="77" fillId="0" borderId="40" xfId="0" applyFont="1" applyBorder="1" applyAlignment="1">
      <alignment horizontal="left" vertical="top" wrapText="1"/>
    </xf>
    <xf numFmtId="0" fontId="77" fillId="33" borderId="44" xfId="0" applyFont="1" applyFill="1" applyBorder="1" applyAlignment="1">
      <alignment horizontal="center" vertical="center" wrapText="1"/>
    </xf>
    <xf numFmtId="0" fontId="77" fillId="33" borderId="53" xfId="0" applyFont="1" applyFill="1" applyBorder="1" applyAlignment="1">
      <alignment horizontal="center" vertical="center" wrapText="1"/>
    </xf>
    <xf numFmtId="0" fontId="77" fillId="33" borderId="40" xfId="0" applyFont="1" applyFill="1" applyBorder="1" applyAlignment="1">
      <alignment horizontal="center" vertical="center" wrapText="1"/>
    </xf>
    <xf numFmtId="0" fontId="2" fillId="33" borderId="61" xfId="0" applyFont="1" applyFill="1" applyBorder="1" applyAlignment="1">
      <alignment horizontal="left" vertical="center" wrapText="1"/>
    </xf>
    <xf numFmtId="0" fontId="2" fillId="33" borderId="63" xfId="0" applyFont="1" applyFill="1" applyBorder="1" applyAlignment="1">
      <alignment horizontal="left" vertical="center" wrapText="1"/>
    </xf>
    <xf numFmtId="0" fontId="2" fillId="33" borderId="67" xfId="0" applyFont="1" applyFill="1" applyBorder="1" applyAlignment="1">
      <alignment horizontal="left" vertical="center" wrapText="1"/>
    </xf>
    <xf numFmtId="0" fontId="77" fillId="33" borderId="44" xfId="0" applyFont="1" applyFill="1" applyBorder="1" applyAlignment="1">
      <alignment horizontal="left" vertical="center" wrapText="1"/>
    </xf>
    <xf numFmtId="0" fontId="77" fillId="33" borderId="53" xfId="0" applyFont="1" applyFill="1" applyBorder="1" applyAlignment="1">
      <alignment horizontal="left" vertical="center" wrapText="1"/>
    </xf>
    <xf numFmtId="0" fontId="77" fillId="33" borderId="40" xfId="0" applyFont="1" applyFill="1" applyBorder="1" applyAlignment="1">
      <alignment horizontal="left" vertical="center" wrapText="1"/>
    </xf>
    <xf numFmtId="0" fontId="77" fillId="0" borderId="44" xfId="0" applyFont="1" applyBorder="1" applyAlignment="1">
      <alignment horizontal="left" vertical="center" wrapText="1"/>
    </xf>
    <xf numFmtId="0" fontId="77" fillId="0" borderId="53" xfId="0" applyFont="1" applyBorder="1" applyAlignment="1">
      <alignment horizontal="left" vertical="center" wrapText="1"/>
    </xf>
    <xf numFmtId="0" fontId="77" fillId="0" borderId="40" xfId="0" applyFont="1" applyBorder="1" applyAlignment="1">
      <alignment horizontal="left" vertical="center" wrapText="1"/>
    </xf>
    <xf numFmtId="0" fontId="14"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0" xfId="0" applyFont="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2" fillId="33" borderId="19" xfId="0" applyFont="1" applyFill="1" applyBorder="1" applyAlignment="1">
      <alignment horizontal="left" vertical="top" wrapText="1"/>
    </xf>
    <xf numFmtId="0" fontId="2" fillId="33" borderId="73" xfId="0" applyFont="1" applyFill="1" applyBorder="1" applyAlignment="1">
      <alignment horizontal="left" vertical="top" wrapText="1"/>
    </xf>
    <xf numFmtId="0" fontId="3" fillId="33" borderId="35"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0" fillId="0" borderId="16" xfId="0" applyBorder="1" applyAlignment="1">
      <alignment/>
    </xf>
    <xf numFmtId="0" fontId="0" fillId="0" borderId="29" xfId="0" applyBorder="1" applyAlignment="1">
      <alignment/>
    </xf>
    <xf numFmtId="0" fontId="93" fillId="10" borderId="20" xfId="0" applyFont="1" applyFill="1" applyBorder="1" applyAlignment="1">
      <alignment horizontal="center"/>
    </xf>
    <xf numFmtId="0" fontId="11" fillId="10" borderId="0" xfId="0" applyFont="1" applyFill="1" applyAlignment="1">
      <alignment horizontal="center" wrapText="1"/>
    </xf>
    <xf numFmtId="0" fontId="2" fillId="38" borderId="35" xfId="0" applyFont="1" applyFill="1" applyBorder="1" applyAlignment="1">
      <alignment horizontal="left" vertical="center" wrapText="1"/>
    </xf>
    <xf numFmtId="0" fontId="5" fillId="10" borderId="0" xfId="0" applyFont="1" applyFill="1" applyAlignment="1">
      <alignment horizontal="center" vertical="center" wrapText="1"/>
    </xf>
    <xf numFmtId="0" fontId="95" fillId="34" borderId="15" xfId="0" applyFont="1" applyFill="1" applyBorder="1" applyAlignment="1">
      <alignment horizontal="center"/>
    </xf>
    <xf numFmtId="0" fontId="80" fillId="0" borderId="57" xfId="0" applyFont="1" applyBorder="1" applyAlignment="1">
      <alignment horizontal="center"/>
    </xf>
    <xf numFmtId="0" fontId="80" fillId="0" borderId="74" xfId="0" applyFont="1" applyBorder="1" applyAlignment="1">
      <alignment horizontal="center"/>
    </xf>
    <xf numFmtId="0" fontId="83" fillId="10" borderId="25" xfId="0" applyFont="1" applyFill="1" applyBorder="1" applyAlignment="1">
      <alignment/>
    </xf>
    <xf numFmtId="0" fontId="96" fillId="34" borderId="15" xfId="0" applyFont="1" applyFill="1" applyBorder="1" applyAlignment="1">
      <alignment horizontal="center"/>
    </xf>
    <xf numFmtId="0" fontId="0" fillId="4" borderId="57" xfId="0" applyFill="1" applyBorder="1" applyAlignment="1">
      <alignment horizontal="center" vertical="center"/>
    </xf>
    <xf numFmtId="0" fontId="0" fillId="4" borderId="16" xfId="0" applyFill="1" applyBorder="1" applyAlignment="1">
      <alignment horizontal="center" vertical="center"/>
    </xf>
    <xf numFmtId="0" fontId="0" fillId="4" borderId="29" xfId="0" applyFill="1" applyBorder="1" applyAlignment="1">
      <alignment horizontal="center" vertical="center"/>
    </xf>
    <xf numFmtId="0" fontId="0" fillId="4" borderId="44" xfId="0" applyFill="1" applyBorder="1" applyAlignment="1">
      <alignment horizontal="left" vertical="center" wrapText="1"/>
    </xf>
    <xf numFmtId="0" fontId="0" fillId="4" borderId="53" xfId="0" applyFill="1" applyBorder="1" applyAlignment="1">
      <alignment horizontal="left" vertical="center" wrapText="1"/>
    </xf>
    <xf numFmtId="0" fontId="0" fillId="4" borderId="40" xfId="0" applyFill="1" applyBorder="1" applyAlignment="1">
      <alignment horizontal="left" vertical="center" wrapText="1"/>
    </xf>
    <xf numFmtId="0" fontId="0" fillId="4" borderId="63" xfId="0" applyFill="1" applyBorder="1" applyAlignment="1">
      <alignment horizontal="left" vertical="center" wrapText="1"/>
    </xf>
    <xf numFmtId="0" fontId="0" fillId="4" borderId="65" xfId="0" applyFill="1" applyBorder="1" applyAlignment="1">
      <alignment horizontal="left" vertical="center" wrapText="1"/>
    </xf>
    <xf numFmtId="0" fontId="0" fillId="4" borderId="66" xfId="0" applyFill="1" applyBorder="1" applyAlignment="1">
      <alignment horizontal="left" vertical="center" wrapText="1"/>
    </xf>
    <xf numFmtId="0" fontId="81" fillId="10" borderId="20" xfId="0" applyFont="1" applyFill="1" applyBorder="1" applyAlignment="1">
      <alignment horizontal="center" vertical="center"/>
    </xf>
    <xf numFmtId="0" fontId="97" fillId="33" borderId="45" xfId="0" applyFont="1" applyFill="1" applyBorder="1" applyAlignment="1">
      <alignment horizontal="center" vertical="center"/>
    </xf>
    <xf numFmtId="0" fontId="97" fillId="33" borderId="42" xfId="0" applyFont="1" applyFill="1" applyBorder="1" applyAlignment="1">
      <alignment horizontal="center" vertical="center"/>
    </xf>
    <xf numFmtId="0" fontId="97" fillId="33" borderId="34" xfId="0" applyFont="1" applyFill="1" applyBorder="1" applyAlignment="1">
      <alignment horizontal="center" vertical="center"/>
    </xf>
    <xf numFmtId="0" fontId="17" fillId="10" borderId="19" xfId="0" applyFont="1" applyFill="1" applyBorder="1" applyAlignment="1">
      <alignment horizontal="center" vertical="top" wrapText="1"/>
    </xf>
    <xf numFmtId="0" fontId="17" fillId="10" borderId="20" xfId="0" applyFont="1" applyFill="1" applyBorder="1" applyAlignment="1">
      <alignment horizontal="center" vertical="top" wrapText="1"/>
    </xf>
    <xf numFmtId="0" fontId="91" fillId="10" borderId="20" xfId="0" applyFont="1" applyFill="1" applyBorder="1" applyAlignment="1">
      <alignment horizontal="center" vertical="top" wrapText="1"/>
    </xf>
    <xf numFmtId="0" fontId="69" fillId="10" borderId="24" xfId="53" applyFill="1" applyBorder="1" applyAlignment="1" applyProtection="1">
      <alignment horizontal="center" vertical="top" wrapText="1"/>
      <protection/>
    </xf>
    <xf numFmtId="0" fontId="69" fillId="10" borderId="25" xfId="53" applyFill="1" applyBorder="1" applyAlignment="1" applyProtection="1">
      <alignment horizontal="center" vertical="top" wrapText="1"/>
      <protection/>
    </xf>
    <xf numFmtId="0" fontId="98" fillId="0" borderId="0" xfId="0" applyFont="1" applyAlignment="1">
      <alignment horizontal="left"/>
    </xf>
    <xf numFmtId="0" fontId="86" fillId="6" borderId="50" xfId="0" applyFont="1" applyFill="1" applyBorder="1" applyAlignment="1">
      <alignment horizontal="center" vertical="center" wrapText="1"/>
    </xf>
    <xf numFmtId="0" fontId="86" fillId="6" borderId="38" xfId="0" applyFont="1" applyFill="1" applyBorder="1" applyAlignment="1">
      <alignment horizontal="center" vertical="center" wrapText="1"/>
    </xf>
    <xf numFmtId="0" fontId="72" fillId="36" borderId="44" xfId="56" applyFill="1" applyBorder="1" applyAlignment="1" applyProtection="1">
      <alignment horizontal="center" wrapText="1"/>
      <protection locked="0"/>
    </xf>
    <xf numFmtId="0" fontId="72" fillId="36" borderId="40" xfId="56" applyFill="1" applyBorder="1" applyAlignment="1" applyProtection="1">
      <alignment horizontal="center" wrapText="1"/>
      <protection locked="0"/>
    </xf>
    <xf numFmtId="0" fontId="72" fillId="36" borderId="43" xfId="56" applyFill="1" applyBorder="1" applyAlignment="1" applyProtection="1">
      <alignment horizontal="center" wrapText="1"/>
      <protection locked="0"/>
    </xf>
    <xf numFmtId="0" fontId="72" fillId="36" borderId="41" xfId="56" applyFill="1" applyBorder="1" applyAlignment="1" applyProtection="1">
      <alignment horizontal="center" wrapText="1"/>
      <protection locked="0"/>
    </xf>
    <xf numFmtId="0" fontId="0" fillId="0" borderId="44" xfId="0" applyBorder="1" applyAlignment="1">
      <alignment horizontal="left" vertical="center" wrapText="1"/>
    </xf>
    <xf numFmtId="0" fontId="0" fillId="0" borderId="53" xfId="0" applyBorder="1" applyAlignment="1">
      <alignment horizontal="left" vertical="center" wrapText="1"/>
    </xf>
    <xf numFmtId="0" fontId="0" fillId="0" borderId="40" xfId="0" applyBorder="1" applyAlignment="1">
      <alignment horizontal="left" vertical="center" wrapText="1"/>
    </xf>
    <xf numFmtId="0" fontId="0" fillId="0" borderId="44" xfId="0" applyBorder="1" applyAlignment="1">
      <alignment horizontal="center" vertical="center" wrapText="1"/>
    </xf>
    <xf numFmtId="0" fontId="0" fillId="0" borderId="53" xfId="0" applyBorder="1" applyAlignment="1">
      <alignment horizontal="center" vertical="center" wrapText="1"/>
    </xf>
    <xf numFmtId="0" fontId="0" fillId="0" borderId="40" xfId="0" applyBorder="1" applyAlignment="1">
      <alignment horizontal="center" vertical="center" wrapText="1"/>
    </xf>
    <xf numFmtId="0" fontId="90" fillId="31" borderId="44" xfId="56" applyFont="1" applyBorder="1" applyAlignment="1" applyProtection="1">
      <alignment horizontal="center" vertical="center"/>
      <protection locked="0"/>
    </xf>
    <xf numFmtId="0" fontId="90" fillId="31" borderId="40" xfId="56" applyFont="1" applyBorder="1" applyAlignment="1" applyProtection="1">
      <alignment horizontal="center" vertical="center"/>
      <protection locked="0"/>
    </xf>
    <xf numFmtId="0" fontId="90" fillId="36" borderId="44" xfId="56" applyFont="1" applyFill="1" applyBorder="1" applyAlignment="1" applyProtection="1">
      <alignment horizontal="center" vertical="center"/>
      <protection locked="0"/>
    </xf>
    <xf numFmtId="0" fontId="90" fillId="36" borderId="40" xfId="56" applyFont="1" applyFill="1" applyBorder="1" applyAlignment="1" applyProtection="1">
      <alignment horizontal="center" vertical="center"/>
      <protection locked="0"/>
    </xf>
    <xf numFmtId="0" fontId="72" fillId="31" borderId="44" xfId="56" applyBorder="1" applyAlignment="1" applyProtection="1">
      <alignment horizontal="center" wrapText="1"/>
      <protection locked="0"/>
    </xf>
    <xf numFmtId="0" fontId="72" fillId="31" borderId="40" xfId="56" applyBorder="1" applyAlignment="1" applyProtection="1">
      <alignment horizontal="center" wrapText="1"/>
      <protection locked="0"/>
    </xf>
    <xf numFmtId="0" fontId="72" fillId="31" borderId="43" xfId="56" applyBorder="1" applyAlignment="1" applyProtection="1">
      <alignment horizontal="center" wrapText="1"/>
      <protection locked="0"/>
    </xf>
    <xf numFmtId="0" fontId="72" fillId="31" borderId="41" xfId="56" applyBorder="1" applyAlignment="1" applyProtection="1">
      <alignment horizontal="center" wrapText="1"/>
      <protection locked="0"/>
    </xf>
    <xf numFmtId="0" fontId="0" fillId="33" borderId="44" xfId="0" applyFill="1" applyBorder="1" applyAlignment="1">
      <alignment horizontal="left" vertical="center" wrapText="1"/>
    </xf>
    <xf numFmtId="0" fontId="0" fillId="33" borderId="53" xfId="0" applyFill="1" applyBorder="1" applyAlignment="1">
      <alignment horizontal="left" vertical="center" wrapText="1"/>
    </xf>
    <xf numFmtId="0" fontId="0" fillId="33" borderId="40" xfId="0" applyFill="1" applyBorder="1" applyAlignment="1">
      <alignment horizontal="left" vertical="center" wrapText="1"/>
    </xf>
    <xf numFmtId="0" fontId="86" fillId="6" borderId="45" xfId="0" applyFont="1" applyFill="1" applyBorder="1" applyAlignment="1">
      <alignment horizontal="center" vertical="center" wrapText="1"/>
    </xf>
    <xf numFmtId="0" fontId="86" fillId="6" borderId="46" xfId="0" applyFont="1" applyFill="1" applyBorder="1" applyAlignment="1">
      <alignment horizontal="center" vertical="center" wrapText="1"/>
    </xf>
    <xf numFmtId="0" fontId="90" fillId="31" borderId="45" xfId="56" applyFont="1" applyBorder="1" applyAlignment="1" applyProtection="1">
      <alignment horizontal="center" vertical="center" wrapText="1"/>
      <protection locked="0"/>
    </xf>
    <xf numFmtId="0" fontId="90" fillId="31" borderId="46" xfId="56" applyFont="1" applyBorder="1" applyAlignment="1" applyProtection="1">
      <alignment horizontal="center" vertical="center" wrapText="1"/>
      <protection locked="0"/>
    </xf>
    <xf numFmtId="0" fontId="90" fillId="36" borderId="45" xfId="56" applyFont="1" applyFill="1" applyBorder="1" applyAlignment="1" applyProtection="1">
      <alignment horizontal="center" vertical="center" wrapText="1"/>
      <protection locked="0"/>
    </xf>
    <xf numFmtId="0" fontId="90" fillId="36" borderId="46" xfId="56" applyFont="1" applyFill="1" applyBorder="1" applyAlignment="1" applyProtection="1">
      <alignment horizontal="center" vertical="center" wrapText="1"/>
      <protection locked="0"/>
    </xf>
    <xf numFmtId="0" fontId="86" fillId="6" borderId="50" xfId="0" applyFont="1" applyFill="1" applyBorder="1" applyAlignment="1">
      <alignment horizontal="center" vertical="center"/>
    </xf>
    <xf numFmtId="0" fontId="86" fillId="6" borderId="38" xfId="0" applyFont="1" applyFill="1" applyBorder="1" applyAlignment="1">
      <alignment horizontal="center" vertical="center"/>
    </xf>
    <xf numFmtId="0" fontId="0" fillId="33" borderId="47" xfId="0" applyFill="1" applyBorder="1" applyAlignment="1">
      <alignment horizontal="left" vertical="center" wrapText="1"/>
    </xf>
    <xf numFmtId="0" fontId="86" fillId="6" borderId="59" xfId="0" applyFont="1" applyFill="1" applyBorder="1" applyAlignment="1">
      <alignment horizontal="center" vertical="center" wrapText="1"/>
    </xf>
    <xf numFmtId="0" fontId="86" fillId="6" borderId="60" xfId="0" applyFont="1" applyFill="1" applyBorder="1" applyAlignment="1">
      <alignment horizontal="center" vertical="center"/>
    </xf>
    <xf numFmtId="0" fontId="72" fillId="36" borderId="58" xfId="56" applyFill="1" applyBorder="1" applyAlignment="1" applyProtection="1">
      <alignment horizontal="center" vertical="center" wrapText="1"/>
      <protection locked="0"/>
    </xf>
    <xf numFmtId="0" fontId="72" fillId="36" borderId="34" xfId="56" applyFill="1" applyBorder="1" applyAlignment="1" applyProtection="1">
      <alignment horizontal="center" vertical="center" wrapText="1"/>
      <protection locked="0"/>
    </xf>
    <xf numFmtId="0" fontId="72" fillId="36" borderId="45" xfId="56" applyFill="1" applyBorder="1" applyAlignment="1" applyProtection="1">
      <alignment horizontal="center" vertical="center" wrapText="1"/>
      <protection locked="0"/>
    </xf>
    <xf numFmtId="0" fontId="72" fillId="36" borderId="46" xfId="56" applyFill="1" applyBorder="1" applyAlignment="1" applyProtection="1">
      <alignment horizontal="center" vertical="center" wrapText="1"/>
      <protection locked="0"/>
    </xf>
    <xf numFmtId="0" fontId="86" fillId="6" borderId="42" xfId="0" applyFont="1" applyFill="1" applyBorder="1" applyAlignment="1">
      <alignment horizontal="center" vertical="center" wrapText="1"/>
    </xf>
    <xf numFmtId="0" fontId="72" fillId="31" borderId="42" xfId="56" applyBorder="1" applyAlignment="1" applyProtection="1">
      <alignment horizontal="center" vertical="center"/>
      <protection locked="0"/>
    </xf>
    <xf numFmtId="0" fontId="72" fillId="36" borderId="42" xfId="56" applyFill="1" applyBorder="1" applyAlignment="1" applyProtection="1">
      <alignment horizontal="center" vertical="center"/>
      <protection locked="0"/>
    </xf>
    <xf numFmtId="0" fontId="72" fillId="36" borderId="46" xfId="56" applyFill="1" applyBorder="1" applyAlignment="1" applyProtection="1">
      <alignment horizontal="center" vertical="center"/>
      <protection locked="0"/>
    </xf>
    <xf numFmtId="9" fontId="72" fillId="31" borderId="45" xfId="56" applyNumberFormat="1" applyBorder="1" applyAlignment="1" applyProtection="1">
      <alignment horizontal="center" vertical="center" wrapText="1"/>
      <protection locked="0"/>
    </xf>
    <xf numFmtId="9" fontId="72" fillId="31" borderId="34" xfId="56" applyNumberFormat="1" applyBorder="1" applyAlignment="1" applyProtection="1">
      <alignment horizontal="center" vertical="center" wrapText="1"/>
      <protection locked="0"/>
    </xf>
    <xf numFmtId="0" fontId="72" fillId="31" borderId="45" xfId="56" applyBorder="1" applyAlignment="1" applyProtection="1">
      <alignment horizontal="center" vertical="center" wrapText="1"/>
      <protection locked="0"/>
    </xf>
    <xf numFmtId="0" fontId="72" fillId="31" borderId="42" xfId="56" applyBorder="1" applyAlignment="1" applyProtection="1">
      <alignment horizontal="center" vertical="center" wrapText="1"/>
      <protection locked="0"/>
    </xf>
    <xf numFmtId="9" fontId="72" fillId="36" borderId="58" xfId="56" applyNumberFormat="1" applyFill="1" applyBorder="1" applyAlignment="1" applyProtection="1">
      <alignment horizontal="center" vertical="center" wrapText="1"/>
      <protection locked="0"/>
    </xf>
    <xf numFmtId="0" fontId="86" fillId="6" borderId="72" xfId="0" applyFont="1" applyFill="1" applyBorder="1" applyAlignment="1">
      <alignment horizontal="center" vertical="center"/>
    </xf>
    <xf numFmtId="0" fontId="72" fillId="31" borderId="45" xfId="56" applyBorder="1" applyAlignment="1" applyProtection="1">
      <alignment horizontal="center"/>
      <protection locked="0"/>
    </xf>
    <xf numFmtId="0" fontId="72" fillId="31" borderId="46" xfId="56" applyBorder="1" applyAlignment="1" applyProtection="1">
      <alignment horizontal="center"/>
      <protection locked="0"/>
    </xf>
    <xf numFmtId="0" fontId="72" fillId="36" borderId="45" xfId="56" applyFill="1" applyBorder="1" applyAlignment="1" applyProtection="1">
      <alignment horizontal="center"/>
      <protection locked="0"/>
    </xf>
    <xf numFmtId="0" fontId="72" fillId="36" borderId="46" xfId="56" applyFill="1" applyBorder="1" applyAlignment="1" applyProtection="1">
      <alignment horizontal="center"/>
      <protection locked="0"/>
    </xf>
    <xf numFmtId="0" fontId="72" fillId="31" borderId="46" xfId="56" applyBorder="1" applyAlignment="1" applyProtection="1">
      <alignment horizontal="center" vertical="center" wrapText="1"/>
      <protection locked="0"/>
    </xf>
    <xf numFmtId="0" fontId="86" fillId="6" borderId="34" xfId="0" applyFont="1" applyFill="1" applyBorder="1" applyAlignment="1">
      <alignment horizontal="center" vertical="center" wrapText="1"/>
    </xf>
    <xf numFmtId="0" fontId="72" fillId="31" borderId="45" xfId="56" applyBorder="1" applyAlignment="1" applyProtection="1">
      <alignment horizontal="center" vertical="center"/>
      <protection locked="0"/>
    </xf>
    <xf numFmtId="0" fontId="72" fillId="31" borderId="34" xfId="56" applyBorder="1" applyAlignment="1" applyProtection="1">
      <alignment horizontal="center" vertical="center"/>
      <protection locked="0"/>
    </xf>
    <xf numFmtId="0" fontId="72" fillId="36" borderId="45" xfId="56" applyFill="1" applyBorder="1" applyAlignment="1" applyProtection="1">
      <alignment horizontal="center" vertical="center"/>
      <protection locked="0"/>
    </xf>
    <xf numFmtId="0" fontId="72" fillId="36" borderId="34" xfId="56" applyFill="1" applyBorder="1" applyAlignment="1" applyProtection="1">
      <alignment horizontal="center" vertical="center"/>
      <protection locked="0"/>
    </xf>
    <xf numFmtId="0" fontId="86" fillId="6" borderId="59" xfId="0" applyFont="1" applyFill="1" applyBorder="1" applyAlignment="1">
      <alignment horizontal="center" vertical="center"/>
    </xf>
    <xf numFmtId="0" fontId="72" fillId="31" borderId="34" xfId="56" applyBorder="1" applyAlignment="1" applyProtection="1">
      <alignment horizontal="center" vertical="center" wrapText="1"/>
      <protection locked="0"/>
    </xf>
    <xf numFmtId="0" fontId="0" fillId="0" borderId="35" xfId="0" applyBorder="1" applyAlignment="1">
      <alignment horizontal="center" vertical="center" wrapText="1"/>
    </xf>
    <xf numFmtId="0" fontId="72" fillId="31" borderId="44" xfId="56" applyBorder="1" applyAlignment="1" applyProtection="1">
      <alignment horizontal="center" vertical="center"/>
      <protection locked="0"/>
    </xf>
    <xf numFmtId="0" fontId="72" fillId="31" borderId="40" xfId="56" applyBorder="1" applyAlignment="1" applyProtection="1">
      <alignment horizontal="center" vertical="center"/>
      <protection locked="0"/>
    </xf>
    <xf numFmtId="0" fontId="72" fillId="31" borderId="44" xfId="56" applyFill="1" applyBorder="1" applyAlignment="1" applyProtection="1">
      <alignment horizontal="center" vertical="center"/>
      <protection locked="0"/>
    </xf>
    <xf numFmtId="0" fontId="72" fillId="31" borderId="40" xfId="56" applyFill="1" applyBorder="1" applyAlignment="1" applyProtection="1">
      <alignment horizontal="center" vertical="center"/>
      <protection locked="0"/>
    </xf>
    <xf numFmtId="0" fontId="72" fillId="36" borderId="44" xfId="56" applyFill="1" applyBorder="1" applyAlignment="1" applyProtection="1">
      <alignment horizontal="center" vertical="center"/>
      <protection locked="0"/>
    </xf>
    <xf numFmtId="0" fontId="72" fillId="36" borderId="40" xfId="56" applyFill="1" applyBorder="1" applyAlignment="1" applyProtection="1">
      <alignment horizontal="center" vertical="center"/>
      <protection locked="0"/>
    </xf>
    <xf numFmtId="0" fontId="72" fillId="36" borderId="43" xfId="56" applyFill="1" applyBorder="1" applyAlignment="1" applyProtection="1">
      <alignment horizontal="center" vertical="center"/>
      <protection locked="0"/>
    </xf>
    <xf numFmtId="0" fontId="72" fillId="36" borderId="41" xfId="56" applyFill="1" applyBorder="1" applyAlignment="1" applyProtection="1">
      <alignment horizontal="center" vertical="center"/>
      <protection locked="0"/>
    </xf>
    <xf numFmtId="0" fontId="0" fillId="4" borderId="75" xfId="0" applyFill="1" applyBorder="1" applyAlignment="1">
      <alignment horizontal="center" vertical="center"/>
    </xf>
    <xf numFmtId="0" fontId="0" fillId="4" borderId="76" xfId="0" applyFill="1" applyBorder="1" applyAlignment="1">
      <alignment horizontal="center" vertical="center"/>
    </xf>
    <xf numFmtId="0" fontId="0" fillId="4" borderId="18" xfId="0" applyFill="1" applyBorder="1" applyAlignment="1">
      <alignment horizontal="center" vertical="center"/>
    </xf>
    <xf numFmtId="0" fontId="72" fillId="31" borderId="43" xfId="56" applyBorder="1" applyAlignment="1" applyProtection="1">
      <alignment horizontal="center" vertical="center"/>
      <protection locked="0"/>
    </xf>
    <xf numFmtId="0" fontId="72" fillId="31" borderId="41" xfId="56" applyBorder="1" applyAlignment="1" applyProtection="1">
      <alignment horizontal="center" vertical="center"/>
      <protection locked="0"/>
    </xf>
    <xf numFmtId="0" fontId="0" fillId="4" borderId="44" xfId="0" applyFill="1" applyBorder="1" applyAlignment="1">
      <alignment horizontal="center" vertical="center" wrapText="1"/>
    </xf>
    <xf numFmtId="0" fontId="0" fillId="4" borderId="53" xfId="0" applyFill="1" applyBorder="1" applyAlignment="1">
      <alignment horizontal="center" vertical="center" wrapText="1"/>
    </xf>
    <xf numFmtId="0" fontId="0" fillId="4" borderId="40" xfId="0" applyFill="1" applyBorder="1" applyAlignment="1">
      <alignment horizontal="center" vertical="center" wrapText="1"/>
    </xf>
    <xf numFmtId="10" fontId="72" fillId="36" borderId="45" xfId="56" applyNumberFormat="1" applyFill="1" applyBorder="1" applyAlignment="1" applyProtection="1">
      <alignment horizontal="center" vertical="center"/>
      <protection locked="0"/>
    </xf>
    <xf numFmtId="10" fontId="72" fillId="36" borderId="34" xfId="56" applyNumberFormat="1" applyFill="1" applyBorder="1" applyAlignment="1" applyProtection="1">
      <alignment horizontal="center" vertical="center"/>
      <protection locked="0"/>
    </xf>
    <xf numFmtId="0" fontId="90" fillId="36" borderId="45" xfId="56" applyFont="1" applyFill="1" applyBorder="1" applyAlignment="1" applyProtection="1">
      <alignment horizontal="center" vertical="center"/>
      <protection locked="0"/>
    </xf>
    <xf numFmtId="0" fontId="90" fillId="36" borderId="34" xfId="56" applyFont="1" applyFill="1" applyBorder="1" applyAlignment="1" applyProtection="1">
      <alignment horizontal="center" vertical="center"/>
      <protection locked="0"/>
    </xf>
    <xf numFmtId="0" fontId="90" fillId="31" borderId="45" xfId="56" applyFont="1" applyBorder="1" applyAlignment="1" applyProtection="1">
      <alignment horizontal="center" vertical="center"/>
      <protection locked="0"/>
    </xf>
    <xf numFmtId="0" fontId="90" fillId="31" borderId="34" xfId="56" applyFont="1" applyBorder="1" applyAlignment="1" applyProtection="1">
      <alignment horizontal="center" vertical="center"/>
      <protection locked="0"/>
    </xf>
    <xf numFmtId="0" fontId="0" fillId="0" borderId="63" xfId="0" applyBorder="1" applyAlignment="1">
      <alignment horizontal="left" vertical="center" wrapText="1"/>
    </xf>
    <xf numFmtId="0" fontId="0" fillId="0" borderId="66" xfId="0" applyBorder="1" applyAlignment="1">
      <alignment horizontal="left" vertical="center" wrapText="1"/>
    </xf>
    <xf numFmtId="0" fontId="72" fillId="31" borderId="45" xfId="56" applyBorder="1" applyAlignment="1" applyProtection="1">
      <alignment horizontal="left" vertical="center" wrapText="1"/>
      <protection locked="0"/>
    </xf>
    <xf numFmtId="0" fontId="72" fillId="31" borderId="42" xfId="56" applyBorder="1" applyAlignment="1" applyProtection="1">
      <alignment horizontal="left" vertical="center" wrapText="1"/>
      <protection locked="0"/>
    </xf>
    <xf numFmtId="0" fontId="72" fillId="31" borderId="46" xfId="56" applyBorder="1" applyAlignment="1" applyProtection="1">
      <alignment horizontal="left" vertical="center" wrapText="1"/>
      <protection locked="0"/>
    </xf>
    <xf numFmtId="0" fontId="72" fillId="36" borderId="45" xfId="56" applyFill="1" applyBorder="1" applyAlignment="1" applyProtection="1">
      <alignment horizontal="left" vertical="center" wrapText="1"/>
      <protection locked="0"/>
    </xf>
    <xf numFmtId="0" fontId="72" fillId="36" borderId="42" xfId="56" applyFill="1" applyBorder="1" applyAlignment="1" applyProtection="1">
      <alignment horizontal="left" vertical="center" wrapText="1"/>
      <protection locked="0"/>
    </xf>
    <xf numFmtId="0" fontId="72" fillId="36" borderId="46" xfId="56"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704850</xdr:colOff>
      <xdr:row>0</xdr:row>
      <xdr:rowOff>180975</xdr:rowOff>
    </xdr:from>
    <xdr:to>
      <xdr:col>2</xdr:col>
      <xdr:colOff>971550</xdr:colOff>
      <xdr:row>6</xdr:row>
      <xdr:rowOff>114300</xdr:rowOff>
    </xdr:to>
    <xdr:sp>
      <xdr:nvSpPr>
        <xdr:cNvPr id="1" name="AutoShape 4"/>
        <xdr:cNvSpPr>
          <a:spLocks noChangeAspect="1"/>
        </xdr:cNvSpPr>
      </xdr:nvSpPr>
      <xdr:spPr>
        <a:xfrm>
          <a:off x="866775" y="180975"/>
          <a:ext cx="9715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1</xdr:row>
      <xdr:rowOff>28575</xdr:rowOff>
    </xdr:from>
    <xdr:to>
      <xdr:col>2</xdr:col>
      <xdr:colOff>190500</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200025" y="209550"/>
          <a:ext cx="857250" cy="561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cvmt-mali.org/" TargetMode="External" /><Relationship Id="rId2" Type="http://schemas.openxmlformats.org/officeDocument/2006/relationships/hyperlink" Target="mailto:balougotelly@yahoo.fr" TargetMode="External" /><Relationship Id="rId3" Type="http://schemas.openxmlformats.org/officeDocument/2006/relationships/hyperlink" Target="mailto:Abdoulaye.Bayoko@undp.org" TargetMode="External" /><Relationship Id="rId4" Type="http://schemas.openxmlformats.org/officeDocument/2006/relationships/hyperlink" Target="mailto:aedd@enironnement.gov.ml" TargetMode="External" /><Relationship Id="rId5" Type="http://schemas.openxmlformats.org/officeDocument/2006/relationships/hyperlink" Target="mailto:bouricamara@gmail.com%20%20Tel:%20+22366805756"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balougotelly@yahoo.fr" TargetMode="External" /><Relationship Id="rId2" Type="http://schemas.openxmlformats.org/officeDocument/2006/relationships/hyperlink" Target="mailto:bouricamara@gmail.com,%20Tel:%20+22366805756" TargetMode="External" /><Relationship Id="rId3" Type="http://schemas.openxmlformats.org/officeDocument/2006/relationships/hyperlink" Target="mailto:oumar.tamboura@undp.org"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P177"/>
  <sheetViews>
    <sheetView tabSelected="1" zoomScale="90" zoomScaleNormal="90" zoomScalePageLayoutView="90" workbookViewId="0" topLeftCell="A1">
      <selection activeCell="F42" sqref="F42"/>
    </sheetView>
  </sheetViews>
  <sheetFormatPr defaultColWidth="102.421875" defaultRowHeight="15"/>
  <cols>
    <col min="1" max="1" width="2.421875" style="1" customWidth="1"/>
    <col min="2" max="2" width="10.57421875" style="117" customWidth="1"/>
    <col min="3" max="3" width="14.57421875" style="117" customWidth="1"/>
    <col min="4" max="4" width="109.421875" style="1" customWidth="1"/>
    <col min="5" max="5" width="3.57421875" style="1" customWidth="1"/>
    <col min="6" max="6" width="9.421875" style="1" customWidth="1"/>
    <col min="7" max="7" width="12.421875" style="1" customWidth="1"/>
    <col min="8" max="8" width="15.421875" style="1" hidden="1" customWidth="1"/>
    <col min="9" max="13" width="0" style="1" hidden="1" customWidth="1"/>
    <col min="14" max="15" width="9.421875" style="1" hidden="1" customWidth="1"/>
    <col min="16" max="16" width="0" style="1" hidden="1" customWidth="1"/>
    <col min="17" max="251" width="9.421875" style="1" customWidth="1"/>
    <col min="252" max="252" width="2.57421875" style="1" customWidth="1"/>
    <col min="253" max="254" width="9.421875" style="1" customWidth="1"/>
    <col min="255" max="255" width="17.421875" style="1" customWidth="1"/>
    <col min="256" max="16384" width="102.421875" style="1" customWidth="1"/>
  </cols>
  <sheetData>
    <row r="1" ht="14.25" thickBot="1"/>
    <row r="2" spans="2:5" ht="14.25" thickBot="1">
      <c r="B2" s="118"/>
      <c r="C2" s="119"/>
      <c r="D2" s="60"/>
      <c r="E2" s="61"/>
    </row>
    <row r="3" spans="2:5" ht="18" thickBot="1">
      <c r="B3" s="120"/>
      <c r="C3" s="121"/>
      <c r="D3" s="79" t="s">
        <v>238</v>
      </c>
      <c r="E3" s="70"/>
    </row>
    <row r="4" spans="2:5" ht="14.25" thickBot="1">
      <c r="B4" s="120"/>
      <c r="C4" s="121"/>
      <c r="D4" s="69"/>
      <c r="E4" s="70"/>
    </row>
    <row r="5" spans="2:5" ht="14.25" thickBot="1">
      <c r="B5" s="120"/>
      <c r="C5" s="124" t="s">
        <v>277</v>
      </c>
      <c r="D5" s="308" t="s">
        <v>878</v>
      </c>
      <c r="E5" s="70"/>
    </row>
    <row r="6" spans="2:16" s="2" customFormat="1" ht="14.25" thickBot="1">
      <c r="B6" s="122"/>
      <c r="C6" s="77"/>
      <c r="D6" s="39"/>
      <c r="E6" s="37"/>
      <c r="G6" s="1"/>
      <c r="H6" s="1"/>
      <c r="I6" s="1"/>
      <c r="J6" s="1"/>
      <c r="K6" s="1"/>
      <c r="L6" s="1"/>
      <c r="M6" s="1"/>
      <c r="N6" s="1"/>
      <c r="O6" s="1"/>
      <c r="P6" s="1"/>
    </row>
    <row r="7" spans="2:16" s="2" customFormat="1" ht="30.75" customHeight="1" thickBot="1">
      <c r="B7" s="122"/>
      <c r="C7" s="71" t="s">
        <v>212</v>
      </c>
      <c r="D7" s="282" t="s">
        <v>625</v>
      </c>
      <c r="E7" s="37"/>
      <c r="G7" s="1"/>
      <c r="H7" s="1"/>
      <c r="I7" s="1"/>
      <c r="J7" s="1"/>
      <c r="K7" s="1"/>
      <c r="L7" s="1"/>
      <c r="M7" s="1"/>
      <c r="N7" s="1"/>
      <c r="O7" s="1"/>
      <c r="P7" s="1"/>
    </row>
    <row r="8" spans="2:16" s="2" customFormat="1" ht="13.5" hidden="1">
      <c r="B8" s="120"/>
      <c r="C8" s="121"/>
      <c r="D8" s="69"/>
      <c r="E8" s="37"/>
      <c r="G8" s="1"/>
      <c r="H8" s="1"/>
      <c r="I8" s="1"/>
      <c r="J8" s="1"/>
      <c r="K8" s="1"/>
      <c r="L8" s="1"/>
      <c r="M8" s="1"/>
      <c r="N8" s="1"/>
      <c r="O8" s="1"/>
      <c r="P8" s="1"/>
    </row>
    <row r="9" spans="2:16" s="2" customFormat="1" ht="13.5" hidden="1">
      <c r="B9" s="120"/>
      <c r="C9" s="121"/>
      <c r="D9" s="69"/>
      <c r="E9" s="37"/>
      <c r="G9" s="1"/>
      <c r="H9" s="1"/>
      <c r="I9" s="1"/>
      <c r="J9" s="1"/>
      <c r="K9" s="1"/>
      <c r="L9" s="1"/>
      <c r="M9" s="1"/>
      <c r="N9" s="1"/>
      <c r="O9" s="1"/>
      <c r="P9" s="1"/>
    </row>
    <row r="10" spans="2:16" s="2" customFormat="1" ht="13.5" hidden="1">
      <c r="B10" s="120"/>
      <c r="C10" s="121"/>
      <c r="D10" s="69"/>
      <c r="E10" s="37"/>
      <c r="G10" s="1"/>
      <c r="H10" s="1"/>
      <c r="I10" s="1"/>
      <c r="J10" s="1"/>
      <c r="K10" s="1"/>
      <c r="L10" s="1"/>
      <c r="M10" s="1"/>
      <c r="N10" s="1"/>
      <c r="O10" s="1"/>
      <c r="P10" s="1"/>
    </row>
    <row r="11" spans="2:16" s="2" customFormat="1" ht="13.5" hidden="1">
      <c r="B11" s="120"/>
      <c r="C11" s="121"/>
      <c r="D11" s="69"/>
      <c r="E11" s="37"/>
      <c r="G11" s="1"/>
      <c r="H11" s="1"/>
      <c r="I11" s="1"/>
      <c r="J11" s="1"/>
      <c r="K11" s="1"/>
      <c r="L11" s="1"/>
      <c r="M11" s="1"/>
      <c r="N11" s="1"/>
      <c r="O11" s="1"/>
      <c r="P11" s="1"/>
    </row>
    <row r="12" spans="2:16" s="2" customFormat="1" ht="14.25" thickBot="1">
      <c r="B12" s="122"/>
      <c r="C12" s="77"/>
      <c r="D12" s="39"/>
      <c r="E12" s="37"/>
      <c r="G12" s="1"/>
      <c r="H12" s="1"/>
      <c r="I12" s="1"/>
      <c r="J12" s="1"/>
      <c r="K12" s="1"/>
      <c r="L12" s="1"/>
      <c r="M12" s="1"/>
      <c r="N12" s="1"/>
      <c r="O12" s="1"/>
      <c r="P12" s="1"/>
    </row>
    <row r="13" spans="2:16" s="2" customFormat="1" ht="147" customHeight="1" thickBot="1">
      <c r="B13" s="122"/>
      <c r="C13" s="72" t="s">
        <v>0</v>
      </c>
      <c r="D13" s="225" t="s">
        <v>765</v>
      </c>
      <c r="E13" s="37"/>
      <c r="G13" s="1"/>
      <c r="H13" s="1"/>
      <c r="I13" s="1"/>
      <c r="J13" s="1"/>
      <c r="K13" s="1"/>
      <c r="L13" s="1"/>
      <c r="M13" s="1"/>
      <c r="N13" s="1"/>
      <c r="O13" s="1"/>
      <c r="P13" s="1"/>
    </row>
    <row r="14" spans="2:16" s="2" customFormat="1" ht="13.5">
      <c r="B14" s="122"/>
      <c r="C14" s="77"/>
      <c r="D14" s="39"/>
      <c r="E14" s="37"/>
      <c r="G14" s="1"/>
      <c r="H14" s="1" t="s">
        <v>1</v>
      </c>
      <c r="I14" s="1" t="s">
        <v>766</v>
      </c>
      <c r="J14" s="1"/>
      <c r="K14" s="1" t="s">
        <v>2</v>
      </c>
      <c r="L14" s="1" t="s">
        <v>3</v>
      </c>
      <c r="M14" s="1" t="s">
        <v>4</v>
      </c>
      <c r="N14" s="1" t="s">
        <v>5</v>
      </c>
      <c r="O14" s="1" t="s">
        <v>6</v>
      </c>
      <c r="P14" s="1" t="s">
        <v>7</v>
      </c>
    </row>
    <row r="15" spans="2:16" s="2" customFormat="1" ht="13.5">
      <c r="B15" s="122"/>
      <c r="C15" s="73" t="s">
        <v>202</v>
      </c>
      <c r="D15" s="230" t="s">
        <v>678</v>
      </c>
      <c r="E15" s="37"/>
      <c r="G15" s="1"/>
      <c r="H15" s="3" t="s">
        <v>8</v>
      </c>
      <c r="I15" s="1" t="s">
        <v>9</v>
      </c>
      <c r="J15" s="1" t="s">
        <v>10</v>
      </c>
      <c r="K15" s="1" t="s">
        <v>11</v>
      </c>
      <c r="L15" s="1">
        <v>1</v>
      </c>
      <c r="M15" s="1">
        <v>1</v>
      </c>
      <c r="N15" s="1" t="s">
        <v>12</v>
      </c>
      <c r="O15" s="1" t="s">
        <v>13</v>
      </c>
      <c r="P15" s="1" t="s">
        <v>14</v>
      </c>
    </row>
    <row r="16" spans="2:16" s="2" customFormat="1" ht="29.25" customHeight="1">
      <c r="B16" s="371" t="s">
        <v>264</v>
      </c>
      <c r="C16" s="372"/>
      <c r="D16" s="230" t="s">
        <v>629</v>
      </c>
      <c r="E16" s="37"/>
      <c r="G16" s="1"/>
      <c r="H16" s="3" t="s">
        <v>15</v>
      </c>
      <c r="I16" s="1" t="s">
        <v>16</v>
      </c>
      <c r="J16" s="1" t="s">
        <v>17</v>
      </c>
      <c r="K16" s="1" t="s">
        <v>18</v>
      </c>
      <c r="L16" s="1">
        <v>2</v>
      </c>
      <c r="M16" s="1">
        <v>2</v>
      </c>
      <c r="N16" s="1" t="s">
        <v>19</v>
      </c>
      <c r="O16" s="1" t="s">
        <v>20</v>
      </c>
      <c r="P16" s="1" t="s">
        <v>21</v>
      </c>
    </row>
    <row r="17" spans="2:16" s="2" customFormat="1" ht="13.5">
      <c r="B17" s="122"/>
      <c r="C17" s="73" t="s">
        <v>208</v>
      </c>
      <c r="D17" s="10" t="s">
        <v>630</v>
      </c>
      <c r="E17" s="37"/>
      <c r="G17" s="1"/>
      <c r="H17" s="3" t="s">
        <v>22</v>
      </c>
      <c r="I17" s="1" t="s">
        <v>23</v>
      </c>
      <c r="J17" s="1"/>
      <c r="K17" s="1" t="s">
        <v>24</v>
      </c>
      <c r="L17" s="1">
        <v>3</v>
      </c>
      <c r="M17" s="1">
        <v>3</v>
      </c>
      <c r="N17" s="1" t="s">
        <v>25</v>
      </c>
      <c r="O17" s="1" t="s">
        <v>26</v>
      </c>
      <c r="P17" s="1" t="s">
        <v>27</v>
      </c>
    </row>
    <row r="18" spans="2:16" s="2" customFormat="1" ht="14.25" thickBot="1">
      <c r="B18" s="123"/>
      <c r="C18" s="72" t="s">
        <v>203</v>
      </c>
      <c r="D18" s="116" t="s">
        <v>114</v>
      </c>
      <c r="E18" s="37"/>
      <c r="G18" s="1"/>
      <c r="H18" s="3" t="s">
        <v>28</v>
      </c>
      <c r="I18" s="1"/>
      <c r="J18" s="1"/>
      <c r="K18" s="1" t="s">
        <v>29</v>
      </c>
      <c r="L18" s="1">
        <v>5</v>
      </c>
      <c r="M18" s="1">
        <v>5</v>
      </c>
      <c r="N18" s="1" t="s">
        <v>30</v>
      </c>
      <c r="O18" s="1" t="s">
        <v>31</v>
      </c>
      <c r="P18" s="1" t="s">
        <v>32</v>
      </c>
    </row>
    <row r="19" spans="2:16" s="2" customFormat="1" ht="44.25" customHeight="1" thickBot="1">
      <c r="B19" s="374" t="s">
        <v>204</v>
      </c>
      <c r="C19" s="375"/>
      <c r="D19" s="231" t="s">
        <v>767</v>
      </c>
      <c r="E19" s="37"/>
      <c r="G19" s="1"/>
      <c r="H19" s="3" t="s">
        <v>33</v>
      </c>
      <c r="I19" s="1"/>
      <c r="J19" s="1"/>
      <c r="K19" s="1" t="s">
        <v>34</v>
      </c>
      <c r="L19" s="1"/>
      <c r="M19" s="1"/>
      <c r="N19" s="1"/>
      <c r="O19" s="1" t="s">
        <v>35</v>
      </c>
      <c r="P19" s="1" t="s">
        <v>36</v>
      </c>
    </row>
    <row r="20" spans="2:14" s="2" customFormat="1" ht="14.25" thickBot="1">
      <c r="B20" s="122"/>
      <c r="C20" s="72"/>
      <c r="D20" s="228"/>
      <c r="E20" s="70"/>
      <c r="F20" s="3"/>
      <c r="G20" s="1"/>
      <c r="H20" s="1"/>
      <c r="J20" s="1"/>
      <c r="K20" s="1"/>
      <c r="L20" s="1"/>
      <c r="M20" s="1" t="s">
        <v>37</v>
      </c>
      <c r="N20" s="1" t="s">
        <v>38</v>
      </c>
    </row>
    <row r="21" spans="2:14" s="2" customFormat="1" ht="13.5">
      <c r="B21" s="122"/>
      <c r="C21" s="124" t="s">
        <v>207</v>
      </c>
      <c r="D21" s="39"/>
      <c r="E21" s="70"/>
      <c r="F21" s="3"/>
      <c r="G21" s="1"/>
      <c r="H21" s="1"/>
      <c r="J21" s="1"/>
      <c r="K21" s="1"/>
      <c r="L21" s="1"/>
      <c r="M21" s="1" t="s">
        <v>39</v>
      </c>
      <c r="N21" s="1" t="s">
        <v>40</v>
      </c>
    </row>
    <row r="22" spans="2:16" s="2" customFormat="1" ht="14.25" thickBot="1">
      <c r="B22" s="122"/>
      <c r="C22" s="125" t="s">
        <v>210</v>
      </c>
      <c r="D22" s="39"/>
      <c r="E22" s="37"/>
      <c r="G22" s="1"/>
      <c r="H22" s="3" t="s">
        <v>41</v>
      </c>
      <c r="I22" s="1"/>
      <c r="J22" s="1"/>
      <c r="L22" s="1"/>
      <c r="M22" s="1"/>
      <c r="N22" s="1"/>
      <c r="O22" s="1" t="s">
        <v>42</v>
      </c>
      <c r="P22" s="1" t="s">
        <v>43</v>
      </c>
    </row>
    <row r="23" spans="2:16" s="2" customFormat="1" ht="13.5">
      <c r="B23" s="371" t="s">
        <v>209</v>
      </c>
      <c r="C23" s="372"/>
      <c r="D23" s="369" t="s">
        <v>626</v>
      </c>
      <c r="E23" s="37"/>
      <c r="G23" s="1"/>
      <c r="H23" s="3"/>
      <c r="I23" s="1"/>
      <c r="J23" s="1"/>
      <c r="L23" s="1"/>
      <c r="M23" s="1"/>
      <c r="N23" s="1"/>
      <c r="O23" s="1"/>
      <c r="P23" s="1"/>
    </row>
    <row r="24" spans="2:16" s="2" customFormat="1" ht="4.5" customHeight="1">
      <c r="B24" s="371"/>
      <c r="C24" s="372"/>
      <c r="D24" s="370"/>
      <c r="E24" s="37"/>
      <c r="G24" s="1"/>
      <c r="H24" s="3"/>
      <c r="I24" s="1"/>
      <c r="J24" s="1"/>
      <c r="L24" s="1"/>
      <c r="M24" s="1"/>
      <c r="N24" s="1"/>
      <c r="O24" s="1"/>
      <c r="P24" s="1"/>
    </row>
    <row r="25" spans="2:15" s="2" customFormat="1" ht="27.75" customHeight="1">
      <c r="B25" s="371" t="s">
        <v>270</v>
      </c>
      <c r="C25" s="372"/>
      <c r="D25" s="226" t="s">
        <v>627</v>
      </c>
      <c r="E25" s="37"/>
      <c r="F25" s="1"/>
      <c r="G25" s="3"/>
      <c r="H25" s="1"/>
      <c r="I25" s="1"/>
      <c r="K25" s="1"/>
      <c r="L25" s="1"/>
      <c r="M25" s="1"/>
      <c r="N25" s="1" t="s">
        <v>44</v>
      </c>
      <c r="O25" s="1" t="s">
        <v>45</v>
      </c>
    </row>
    <row r="26" spans="2:15" s="2" customFormat="1" ht="32.25" customHeight="1">
      <c r="B26" s="371" t="s">
        <v>211</v>
      </c>
      <c r="C26" s="372"/>
      <c r="D26" s="226" t="s">
        <v>628</v>
      </c>
      <c r="E26" s="37"/>
      <c r="F26" s="1"/>
      <c r="G26" s="3"/>
      <c r="H26" s="1"/>
      <c r="I26" s="1"/>
      <c r="K26" s="1"/>
      <c r="L26" s="1"/>
      <c r="M26" s="1"/>
      <c r="N26" s="1" t="s">
        <v>46</v>
      </c>
      <c r="O26" s="1" t="s">
        <v>47</v>
      </c>
    </row>
    <row r="27" spans="2:15" s="2" customFormat="1" ht="28.5" customHeight="1">
      <c r="B27" s="371" t="s">
        <v>269</v>
      </c>
      <c r="C27" s="372"/>
      <c r="D27" s="227">
        <v>43252</v>
      </c>
      <c r="E27" s="74"/>
      <c r="F27" s="1"/>
      <c r="G27" s="3"/>
      <c r="H27" s="1"/>
      <c r="I27" s="1"/>
      <c r="J27" s="1"/>
      <c r="K27" s="1"/>
      <c r="L27" s="1"/>
      <c r="M27" s="1"/>
      <c r="N27" s="1"/>
      <c r="O27" s="1"/>
    </row>
    <row r="28" spans="2:15" s="2" customFormat="1" ht="21.75" customHeight="1" thickBot="1">
      <c r="B28" s="122"/>
      <c r="C28" s="73" t="s">
        <v>273</v>
      </c>
      <c r="D28" s="228">
        <v>43922</v>
      </c>
      <c r="E28" s="37"/>
      <c r="F28" s="1"/>
      <c r="G28" s="3"/>
      <c r="H28" s="1"/>
      <c r="I28" s="1"/>
      <c r="J28" s="1"/>
      <c r="K28" s="1"/>
      <c r="L28" s="1"/>
      <c r="M28" s="1"/>
      <c r="N28" s="1"/>
      <c r="O28" s="1"/>
    </row>
    <row r="29" spans="2:15" s="2" customFormat="1" ht="13.5">
      <c r="B29" s="122"/>
      <c r="C29" s="77"/>
      <c r="D29" s="75"/>
      <c r="E29" s="37"/>
      <c r="F29" s="1"/>
      <c r="G29" s="3"/>
      <c r="H29" s="1"/>
      <c r="I29" s="1"/>
      <c r="J29" s="1"/>
      <c r="K29" s="1"/>
      <c r="L29" s="1"/>
      <c r="M29" s="1"/>
      <c r="N29" s="1"/>
      <c r="O29" s="1"/>
    </row>
    <row r="30" spans="2:16" s="2" customFormat="1" ht="13.5">
      <c r="B30" s="122"/>
      <c r="C30" s="77"/>
      <c r="D30" s="76" t="s">
        <v>48</v>
      </c>
      <c r="E30" s="37"/>
      <c r="G30" s="1"/>
      <c r="H30" s="3" t="s">
        <v>49</v>
      </c>
      <c r="I30" s="1"/>
      <c r="J30" s="1"/>
      <c r="K30" s="1"/>
      <c r="L30" s="1"/>
      <c r="M30" s="1"/>
      <c r="N30" s="1"/>
      <c r="O30" s="1"/>
      <c r="P30" s="1"/>
    </row>
    <row r="31" spans="2:16" s="2" customFormat="1" ht="343.5" customHeight="1">
      <c r="B31" s="122"/>
      <c r="C31" s="77"/>
      <c r="D31" s="229" t="s">
        <v>768</v>
      </c>
      <c r="E31" s="37"/>
      <c r="F31" s="4"/>
      <c r="G31" s="1"/>
      <c r="H31" s="3" t="s">
        <v>50</v>
      </c>
      <c r="I31" s="1"/>
      <c r="J31" s="1"/>
      <c r="K31" s="1"/>
      <c r="L31" s="1"/>
      <c r="M31" s="1"/>
      <c r="N31" s="1"/>
      <c r="O31" s="1"/>
      <c r="P31" s="1"/>
    </row>
    <row r="32" spans="2:16" s="2" customFormat="1" ht="32.25" customHeight="1" thickBot="1">
      <c r="B32" s="371" t="s">
        <v>51</v>
      </c>
      <c r="C32" s="373"/>
      <c r="D32" s="39"/>
      <c r="E32" s="37"/>
      <c r="G32" s="1"/>
      <c r="H32" s="3" t="s">
        <v>52</v>
      </c>
      <c r="I32" s="1"/>
      <c r="J32" s="1"/>
      <c r="K32" s="1"/>
      <c r="L32" s="1"/>
      <c r="M32" s="1"/>
      <c r="N32" s="1"/>
      <c r="O32" s="1"/>
      <c r="P32" s="1"/>
    </row>
    <row r="33" spans="2:16" s="2" customFormat="1" ht="17.25" customHeight="1">
      <c r="B33" s="122"/>
      <c r="C33" s="77"/>
      <c r="D33" s="232" t="s">
        <v>631</v>
      </c>
      <c r="E33" s="37"/>
      <c r="G33" s="1"/>
      <c r="H33" s="3" t="s">
        <v>53</v>
      </c>
      <c r="I33" s="1"/>
      <c r="J33" s="1"/>
      <c r="K33" s="1"/>
      <c r="L33" s="1"/>
      <c r="M33" s="1"/>
      <c r="N33" s="1"/>
      <c r="O33" s="1"/>
      <c r="P33" s="1"/>
    </row>
    <row r="34" spans="2:16" s="2" customFormat="1" ht="13.5">
      <c r="B34" s="122"/>
      <c r="C34" s="77"/>
      <c r="D34" s="39"/>
      <c r="E34" s="37"/>
      <c r="F34" s="4"/>
      <c r="G34" s="1"/>
      <c r="H34" s="3" t="s">
        <v>54</v>
      </c>
      <c r="I34" s="1"/>
      <c r="J34" s="1"/>
      <c r="K34" s="1"/>
      <c r="L34" s="1"/>
      <c r="M34" s="1"/>
      <c r="N34" s="1"/>
      <c r="O34" s="1"/>
      <c r="P34" s="1"/>
    </row>
    <row r="35" spans="2:16" s="2" customFormat="1" ht="13.5">
      <c r="B35" s="122"/>
      <c r="C35" s="126" t="s">
        <v>769</v>
      </c>
      <c r="D35" s="39"/>
      <c r="E35" s="37"/>
      <c r="G35" s="1"/>
      <c r="H35" s="3" t="s">
        <v>55</v>
      </c>
      <c r="I35" s="1"/>
      <c r="J35" s="1"/>
      <c r="K35" s="1"/>
      <c r="L35" s="1"/>
      <c r="M35" s="1"/>
      <c r="N35" s="1"/>
      <c r="O35" s="1"/>
      <c r="P35" s="1"/>
    </row>
    <row r="36" spans="2:16" s="2" customFormat="1" ht="31.5" customHeight="1" thickBot="1">
      <c r="B36" s="371" t="s">
        <v>56</v>
      </c>
      <c r="C36" s="373"/>
      <c r="D36" s="39"/>
      <c r="E36" s="37"/>
      <c r="G36" s="1"/>
      <c r="H36" s="3" t="s">
        <v>57</v>
      </c>
      <c r="I36" s="1"/>
      <c r="J36" s="1"/>
      <c r="K36" s="1"/>
      <c r="L36" s="1"/>
      <c r="M36" s="1"/>
      <c r="N36" s="1"/>
      <c r="O36" s="1"/>
      <c r="P36" s="1"/>
    </row>
    <row r="37" spans="2:16" s="2" customFormat="1" ht="13.5">
      <c r="B37" s="122"/>
      <c r="C37" s="77" t="s">
        <v>58</v>
      </c>
      <c r="D37" s="12" t="s">
        <v>684</v>
      </c>
      <c r="E37" s="37"/>
      <c r="G37" s="1"/>
      <c r="H37" s="3" t="s">
        <v>59</v>
      </c>
      <c r="I37" s="1"/>
      <c r="J37" s="1"/>
      <c r="K37" s="1"/>
      <c r="L37" s="1"/>
      <c r="M37" s="1"/>
      <c r="N37" s="1"/>
      <c r="O37" s="1"/>
      <c r="P37" s="1"/>
    </row>
    <row r="38" spans="2:16" s="2" customFormat="1" ht="14.25">
      <c r="B38" s="122"/>
      <c r="C38" s="77" t="s">
        <v>60</v>
      </c>
      <c r="D38" s="309" t="s">
        <v>685</v>
      </c>
      <c r="E38" s="37"/>
      <c r="G38" s="1"/>
      <c r="H38" s="3" t="s">
        <v>61</v>
      </c>
      <c r="I38" s="1"/>
      <c r="J38" s="1"/>
      <c r="K38" s="1"/>
      <c r="L38" s="1"/>
      <c r="M38" s="1"/>
      <c r="N38" s="1"/>
      <c r="O38" s="1"/>
      <c r="P38" s="1"/>
    </row>
    <row r="39" spans="2:16" s="2" customFormat="1" ht="14.25" thickBot="1">
      <c r="B39" s="122"/>
      <c r="C39" s="77" t="s">
        <v>62</v>
      </c>
      <c r="D39" s="13">
        <v>43556</v>
      </c>
      <c r="E39" s="37"/>
      <c r="G39" s="1"/>
      <c r="H39" s="3" t="s">
        <v>63</v>
      </c>
      <c r="I39" s="1"/>
      <c r="J39" s="1"/>
      <c r="K39" s="1"/>
      <c r="L39" s="1"/>
      <c r="M39" s="1"/>
      <c r="N39" s="1"/>
      <c r="O39" s="1"/>
      <c r="P39" s="1"/>
    </row>
    <row r="40" spans="2:16" s="2" customFormat="1" ht="15" customHeight="1" thickBot="1">
      <c r="B40" s="122"/>
      <c r="C40" s="73" t="s">
        <v>206</v>
      </c>
      <c r="D40" s="39"/>
      <c r="E40" s="37"/>
      <c r="G40" s="1"/>
      <c r="H40" s="3" t="s">
        <v>64</v>
      </c>
      <c r="I40" s="1"/>
      <c r="J40" s="1"/>
      <c r="K40" s="1"/>
      <c r="L40" s="1"/>
      <c r="M40" s="1"/>
      <c r="N40" s="1"/>
      <c r="O40" s="1"/>
      <c r="P40" s="1"/>
    </row>
    <row r="41" spans="2:16" s="2" customFormat="1" ht="14.25" thickBot="1">
      <c r="B41" s="122"/>
      <c r="C41" s="77" t="s">
        <v>58</v>
      </c>
      <c r="D41" s="233" t="s">
        <v>632</v>
      </c>
      <c r="E41" s="37"/>
      <c r="G41" s="1"/>
      <c r="H41" s="3" t="s">
        <v>65</v>
      </c>
      <c r="I41" s="1"/>
      <c r="J41" s="1"/>
      <c r="K41" s="1"/>
      <c r="L41" s="1"/>
      <c r="M41" s="1"/>
      <c r="N41" s="1"/>
      <c r="O41" s="1"/>
      <c r="P41" s="1"/>
    </row>
    <row r="42" spans="2:16" s="2" customFormat="1" ht="15" thickBot="1">
      <c r="B42" s="122"/>
      <c r="C42" s="77" t="s">
        <v>60</v>
      </c>
      <c r="D42" s="368" t="s">
        <v>879</v>
      </c>
      <c r="E42" s="37"/>
      <c r="G42" s="1"/>
      <c r="H42" s="3" t="s">
        <v>66</v>
      </c>
      <c r="I42" s="1"/>
      <c r="J42" s="1"/>
      <c r="K42" s="1"/>
      <c r="L42" s="1"/>
      <c r="M42" s="1"/>
      <c r="N42" s="1"/>
      <c r="O42" s="1"/>
      <c r="P42" s="1"/>
    </row>
    <row r="43" spans="2:16" s="2" customFormat="1" ht="14.25" thickBot="1">
      <c r="B43" s="122"/>
      <c r="C43" s="77" t="s">
        <v>62</v>
      </c>
      <c r="D43" s="13">
        <v>43556</v>
      </c>
      <c r="E43" s="37"/>
      <c r="G43" s="1"/>
      <c r="H43" s="3" t="s">
        <v>67</v>
      </c>
      <c r="I43" s="1"/>
      <c r="J43" s="1"/>
      <c r="K43" s="1"/>
      <c r="L43" s="1"/>
      <c r="M43" s="1"/>
      <c r="N43" s="1"/>
      <c r="O43" s="1"/>
      <c r="P43" s="1"/>
    </row>
    <row r="44" spans="2:16" s="2" customFormat="1" ht="14.25" thickBot="1">
      <c r="B44" s="122"/>
      <c r="C44" s="73" t="s">
        <v>271</v>
      </c>
      <c r="D44" s="39"/>
      <c r="E44" s="37"/>
      <c r="G44" s="1"/>
      <c r="H44" s="3" t="s">
        <v>68</v>
      </c>
      <c r="I44" s="1"/>
      <c r="J44" s="1"/>
      <c r="K44" s="1"/>
      <c r="L44" s="1"/>
      <c r="M44" s="1"/>
      <c r="N44" s="1"/>
      <c r="O44" s="1"/>
      <c r="P44" s="1"/>
    </row>
    <row r="45" spans="2:16" s="2" customFormat="1" ht="13.5">
      <c r="B45" s="122"/>
      <c r="C45" s="77" t="s">
        <v>58</v>
      </c>
      <c r="D45" s="12" t="s">
        <v>634</v>
      </c>
      <c r="E45" s="37"/>
      <c r="G45" s="1"/>
      <c r="H45" s="3" t="s">
        <v>69</v>
      </c>
      <c r="I45" s="1"/>
      <c r="J45" s="1"/>
      <c r="K45" s="1"/>
      <c r="L45" s="1"/>
      <c r="M45" s="1"/>
      <c r="N45" s="1"/>
      <c r="O45" s="1"/>
      <c r="P45" s="1"/>
    </row>
    <row r="46" spans="2:16" s="2" customFormat="1" ht="14.25">
      <c r="B46" s="122"/>
      <c r="C46" s="77" t="s">
        <v>60</v>
      </c>
      <c r="D46" s="234" t="s">
        <v>635</v>
      </c>
      <c r="E46" s="37"/>
      <c r="G46" s="1"/>
      <c r="H46" s="3" t="s">
        <v>70</v>
      </c>
      <c r="I46" s="1"/>
      <c r="J46" s="1"/>
      <c r="K46" s="1"/>
      <c r="L46" s="1"/>
      <c r="M46" s="1"/>
      <c r="N46" s="1"/>
      <c r="O46" s="1"/>
      <c r="P46" s="1"/>
    </row>
    <row r="47" spans="1:8" ht="14.25" thickBot="1">
      <c r="A47" s="2"/>
      <c r="B47" s="122"/>
      <c r="C47" s="77" t="s">
        <v>62</v>
      </c>
      <c r="D47" s="13">
        <v>43556</v>
      </c>
      <c r="E47" s="37"/>
      <c r="H47" s="3" t="s">
        <v>71</v>
      </c>
    </row>
    <row r="48" spans="2:8" ht="14.25" thickBot="1">
      <c r="B48" s="122"/>
      <c r="C48" s="73" t="s">
        <v>205</v>
      </c>
      <c r="D48" s="39"/>
      <c r="E48" s="37"/>
      <c r="H48" s="3" t="s">
        <v>72</v>
      </c>
    </row>
    <row r="49" spans="2:8" ht="13.5">
      <c r="B49" s="122"/>
      <c r="C49" s="77" t="s">
        <v>58</v>
      </c>
      <c r="D49" s="12" t="s">
        <v>636</v>
      </c>
      <c r="E49" s="37"/>
      <c r="H49" s="3" t="s">
        <v>73</v>
      </c>
    </row>
    <row r="50" spans="2:8" ht="14.25">
      <c r="B50" s="122"/>
      <c r="C50" s="77" t="s">
        <v>60</v>
      </c>
      <c r="D50" s="234" t="s">
        <v>637</v>
      </c>
      <c r="E50" s="37"/>
      <c r="H50" s="3" t="s">
        <v>74</v>
      </c>
    </row>
    <row r="51" spans="2:8" ht="14.25" thickBot="1">
      <c r="B51" s="122"/>
      <c r="C51" s="77" t="s">
        <v>62</v>
      </c>
      <c r="D51" s="235">
        <f>D47</f>
        <v>43556</v>
      </c>
      <c r="E51" s="37"/>
      <c r="H51" s="3" t="s">
        <v>75</v>
      </c>
    </row>
    <row r="52" spans="2:8" ht="14.25" thickBot="1">
      <c r="B52" s="122"/>
      <c r="C52" s="73" t="s">
        <v>205</v>
      </c>
      <c r="D52" s="39"/>
      <c r="E52" s="37"/>
      <c r="H52" s="3" t="s">
        <v>76</v>
      </c>
    </row>
    <row r="53" spans="2:8" ht="13.5">
      <c r="B53" s="122"/>
      <c r="C53" s="77" t="s">
        <v>58</v>
      </c>
      <c r="D53" s="12"/>
      <c r="E53" s="37"/>
      <c r="H53" s="3" t="s">
        <v>77</v>
      </c>
    </row>
    <row r="54" spans="2:8" ht="13.5">
      <c r="B54" s="122"/>
      <c r="C54" s="77" t="s">
        <v>60</v>
      </c>
      <c r="D54" s="11"/>
      <c r="E54" s="37"/>
      <c r="H54" s="3" t="s">
        <v>78</v>
      </c>
    </row>
    <row r="55" spans="2:8" ht="14.25" thickBot="1">
      <c r="B55" s="122"/>
      <c r="C55" s="77" t="s">
        <v>62</v>
      </c>
      <c r="D55" s="13"/>
      <c r="E55" s="37"/>
      <c r="H55" s="3" t="s">
        <v>79</v>
      </c>
    </row>
    <row r="56" spans="2:8" ht="14.25" thickBot="1">
      <c r="B56" s="122"/>
      <c r="C56" s="73" t="s">
        <v>205</v>
      </c>
      <c r="D56" s="39"/>
      <c r="E56" s="37"/>
      <c r="H56" s="3" t="s">
        <v>80</v>
      </c>
    </row>
    <row r="57" spans="2:8" ht="13.5">
      <c r="B57" s="122"/>
      <c r="C57" s="77" t="s">
        <v>58</v>
      </c>
      <c r="D57" s="12"/>
      <c r="E57" s="37"/>
      <c r="H57" s="3" t="s">
        <v>81</v>
      </c>
    </row>
    <row r="58" spans="2:8" ht="13.5">
      <c r="B58" s="122"/>
      <c r="C58" s="77" t="s">
        <v>60</v>
      </c>
      <c r="D58" s="11"/>
      <c r="E58" s="37"/>
      <c r="H58" s="3" t="s">
        <v>82</v>
      </c>
    </row>
    <row r="59" spans="2:8" ht="14.25" thickBot="1">
      <c r="B59" s="122"/>
      <c r="C59" s="77" t="s">
        <v>62</v>
      </c>
      <c r="D59" s="13"/>
      <c r="E59" s="37"/>
      <c r="H59" s="3" t="s">
        <v>83</v>
      </c>
    </row>
    <row r="60" spans="2:8" ht="14.25" thickBot="1">
      <c r="B60" s="127"/>
      <c r="C60" s="128"/>
      <c r="D60" s="78"/>
      <c r="E60" s="49"/>
      <c r="H60" s="3" t="s">
        <v>84</v>
      </c>
    </row>
    <row r="61" ht="13.5">
      <c r="H61" s="3" t="s">
        <v>85</v>
      </c>
    </row>
    <row r="62" ht="13.5">
      <c r="H62" s="3" t="s">
        <v>86</v>
      </c>
    </row>
    <row r="63" ht="13.5">
      <c r="H63" s="3" t="s">
        <v>87</v>
      </c>
    </row>
    <row r="64" ht="13.5">
      <c r="H64" s="3" t="s">
        <v>88</v>
      </c>
    </row>
    <row r="65" ht="13.5">
      <c r="H65" s="3" t="s">
        <v>89</v>
      </c>
    </row>
    <row r="66" ht="13.5">
      <c r="H66" s="3" t="s">
        <v>90</v>
      </c>
    </row>
    <row r="67" ht="13.5">
      <c r="H67" s="3" t="s">
        <v>91</v>
      </c>
    </row>
    <row r="68" ht="13.5">
      <c r="H68" s="3" t="s">
        <v>92</v>
      </c>
    </row>
    <row r="69" ht="13.5">
      <c r="H69" s="3" t="s">
        <v>93</v>
      </c>
    </row>
    <row r="70" ht="13.5">
      <c r="H70" s="3" t="s">
        <v>94</v>
      </c>
    </row>
    <row r="71" ht="13.5">
      <c r="H71" s="3" t="s">
        <v>95</v>
      </c>
    </row>
    <row r="72" ht="13.5">
      <c r="H72" s="3" t="s">
        <v>96</v>
      </c>
    </row>
    <row r="73" ht="13.5">
      <c r="H73" s="3" t="s">
        <v>97</v>
      </c>
    </row>
    <row r="74" ht="13.5">
      <c r="H74" s="3" t="s">
        <v>98</v>
      </c>
    </row>
    <row r="75" ht="13.5">
      <c r="H75" s="3" t="s">
        <v>99</v>
      </c>
    </row>
    <row r="76" ht="13.5">
      <c r="H76" s="3" t="s">
        <v>100</v>
      </c>
    </row>
    <row r="77" ht="13.5">
      <c r="H77" s="3" t="s">
        <v>101</v>
      </c>
    </row>
    <row r="78" ht="13.5">
      <c r="H78" s="3" t="s">
        <v>102</v>
      </c>
    </row>
    <row r="79" ht="13.5">
      <c r="H79" s="3" t="s">
        <v>103</v>
      </c>
    </row>
    <row r="80" ht="13.5">
      <c r="H80" s="3" t="s">
        <v>104</v>
      </c>
    </row>
    <row r="81" ht="13.5">
      <c r="H81" s="3" t="s">
        <v>105</v>
      </c>
    </row>
    <row r="82" ht="13.5">
      <c r="H82" s="3" t="s">
        <v>106</v>
      </c>
    </row>
    <row r="83" ht="13.5">
      <c r="H83" s="3" t="s">
        <v>107</v>
      </c>
    </row>
    <row r="84" ht="13.5">
      <c r="H84" s="3" t="s">
        <v>108</v>
      </c>
    </row>
    <row r="85" ht="13.5">
      <c r="H85" s="3" t="s">
        <v>109</v>
      </c>
    </row>
    <row r="86" ht="13.5">
      <c r="H86" s="3" t="s">
        <v>110</v>
      </c>
    </row>
    <row r="87" ht="13.5">
      <c r="H87" s="3" t="s">
        <v>111</v>
      </c>
    </row>
    <row r="88" ht="13.5">
      <c r="H88" s="3" t="s">
        <v>112</v>
      </c>
    </row>
    <row r="89" ht="13.5">
      <c r="H89" s="3" t="s">
        <v>113</v>
      </c>
    </row>
    <row r="90" ht="13.5">
      <c r="H90" s="3" t="s">
        <v>114</v>
      </c>
    </row>
    <row r="91" ht="13.5">
      <c r="H91" s="3" t="s">
        <v>115</v>
      </c>
    </row>
    <row r="92" ht="13.5">
      <c r="H92" s="3" t="s">
        <v>116</v>
      </c>
    </row>
    <row r="93" ht="13.5">
      <c r="H93" s="3" t="s">
        <v>117</v>
      </c>
    </row>
    <row r="94" ht="13.5">
      <c r="H94" s="3" t="s">
        <v>118</v>
      </c>
    </row>
    <row r="95" ht="13.5">
      <c r="H95" s="3" t="s">
        <v>119</v>
      </c>
    </row>
    <row r="96" ht="13.5">
      <c r="H96" s="3" t="s">
        <v>120</v>
      </c>
    </row>
    <row r="97" ht="13.5">
      <c r="H97" s="3" t="s">
        <v>121</v>
      </c>
    </row>
    <row r="98" ht="13.5">
      <c r="H98" s="3" t="s">
        <v>122</v>
      </c>
    </row>
    <row r="99" ht="13.5">
      <c r="H99" s="3" t="s">
        <v>123</v>
      </c>
    </row>
    <row r="100" ht="13.5">
      <c r="H100" s="3" t="s">
        <v>124</v>
      </c>
    </row>
    <row r="101" ht="13.5">
      <c r="H101" s="3" t="s">
        <v>125</v>
      </c>
    </row>
    <row r="102" ht="13.5">
      <c r="H102" s="3" t="s">
        <v>126</v>
      </c>
    </row>
    <row r="103" ht="13.5">
      <c r="H103" s="3" t="s">
        <v>127</v>
      </c>
    </row>
    <row r="104" ht="13.5">
      <c r="H104" s="3" t="s">
        <v>128</v>
      </c>
    </row>
    <row r="105" ht="13.5">
      <c r="H105" s="3" t="s">
        <v>129</v>
      </c>
    </row>
    <row r="106" ht="13.5">
      <c r="H106" s="3" t="s">
        <v>130</v>
      </c>
    </row>
    <row r="107" ht="13.5">
      <c r="H107" s="3" t="s">
        <v>131</v>
      </c>
    </row>
    <row r="108" ht="13.5">
      <c r="H108" s="3" t="s">
        <v>132</v>
      </c>
    </row>
    <row r="109" ht="13.5">
      <c r="H109" s="3" t="s">
        <v>133</v>
      </c>
    </row>
    <row r="110" ht="13.5">
      <c r="H110" s="3" t="s">
        <v>134</v>
      </c>
    </row>
    <row r="111" ht="13.5">
      <c r="H111" s="3" t="s">
        <v>135</v>
      </c>
    </row>
    <row r="112" ht="13.5">
      <c r="H112" s="3" t="s">
        <v>136</v>
      </c>
    </row>
    <row r="113" ht="13.5">
      <c r="H113" s="3" t="s">
        <v>137</v>
      </c>
    </row>
    <row r="114" ht="13.5">
      <c r="H114" s="3" t="s">
        <v>138</v>
      </c>
    </row>
    <row r="115" ht="13.5">
      <c r="H115" s="3" t="s">
        <v>139</v>
      </c>
    </row>
    <row r="116" ht="13.5">
      <c r="H116" s="3" t="s">
        <v>140</v>
      </c>
    </row>
    <row r="117" ht="13.5">
      <c r="H117" s="3" t="s">
        <v>141</v>
      </c>
    </row>
    <row r="118" ht="13.5">
      <c r="H118" s="3" t="s">
        <v>142</v>
      </c>
    </row>
    <row r="119" ht="13.5">
      <c r="H119" s="3" t="s">
        <v>143</v>
      </c>
    </row>
    <row r="120" ht="13.5">
      <c r="H120" s="3" t="s">
        <v>144</v>
      </c>
    </row>
    <row r="121" ht="13.5">
      <c r="H121" s="3" t="s">
        <v>145</v>
      </c>
    </row>
    <row r="122" ht="13.5">
      <c r="H122" s="3" t="s">
        <v>146</v>
      </c>
    </row>
    <row r="123" ht="13.5">
      <c r="H123" s="3" t="s">
        <v>147</v>
      </c>
    </row>
    <row r="124" ht="13.5">
      <c r="H124" s="3" t="s">
        <v>148</v>
      </c>
    </row>
    <row r="125" ht="13.5">
      <c r="H125" s="3" t="s">
        <v>149</v>
      </c>
    </row>
    <row r="126" ht="13.5">
      <c r="H126" s="3" t="s">
        <v>150</v>
      </c>
    </row>
    <row r="127" ht="13.5">
      <c r="H127" s="3" t="s">
        <v>151</v>
      </c>
    </row>
    <row r="128" ht="13.5">
      <c r="H128" s="3" t="s">
        <v>152</v>
      </c>
    </row>
    <row r="129" ht="13.5">
      <c r="H129" s="3" t="s">
        <v>153</v>
      </c>
    </row>
    <row r="130" ht="13.5">
      <c r="H130" s="3" t="s">
        <v>154</v>
      </c>
    </row>
    <row r="131" ht="13.5">
      <c r="H131" s="3" t="s">
        <v>155</v>
      </c>
    </row>
    <row r="132" ht="13.5">
      <c r="H132" s="3" t="s">
        <v>156</v>
      </c>
    </row>
    <row r="133" ht="13.5">
      <c r="H133" s="3" t="s">
        <v>157</v>
      </c>
    </row>
    <row r="134" ht="13.5">
      <c r="H134" s="3" t="s">
        <v>158</v>
      </c>
    </row>
    <row r="135" ht="13.5">
      <c r="H135" s="3" t="s">
        <v>159</v>
      </c>
    </row>
    <row r="136" ht="13.5">
      <c r="H136" s="3" t="s">
        <v>160</v>
      </c>
    </row>
    <row r="137" ht="13.5">
      <c r="H137" s="3" t="s">
        <v>161</v>
      </c>
    </row>
    <row r="138" ht="13.5">
      <c r="H138" s="3" t="s">
        <v>162</v>
      </c>
    </row>
    <row r="139" ht="13.5">
      <c r="H139" s="3" t="s">
        <v>163</v>
      </c>
    </row>
    <row r="140" ht="13.5">
      <c r="H140" s="3" t="s">
        <v>164</v>
      </c>
    </row>
    <row r="141" ht="13.5">
      <c r="H141" s="3" t="s">
        <v>165</v>
      </c>
    </row>
    <row r="142" ht="13.5">
      <c r="H142" s="3" t="s">
        <v>166</v>
      </c>
    </row>
    <row r="143" ht="13.5">
      <c r="H143" s="3" t="s">
        <v>167</v>
      </c>
    </row>
    <row r="144" ht="13.5">
      <c r="H144" s="3" t="s">
        <v>168</v>
      </c>
    </row>
    <row r="145" ht="13.5">
      <c r="H145" s="3" t="s">
        <v>169</v>
      </c>
    </row>
    <row r="146" ht="13.5">
      <c r="H146" s="3" t="s">
        <v>170</v>
      </c>
    </row>
    <row r="147" ht="13.5">
      <c r="H147" s="3" t="s">
        <v>171</v>
      </c>
    </row>
    <row r="148" ht="13.5">
      <c r="H148" s="3" t="s">
        <v>172</v>
      </c>
    </row>
    <row r="149" ht="13.5">
      <c r="H149" s="3" t="s">
        <v>173</v>
      </c>
    </row>
    <row r="150" ht="13.5">
      <c r="H150" s="3" t="s">
        <v>174</v>
      </c>
    </row>
    <row r="151" ht="13.5">
      <c r="H151" s="3" t="s">
        <v>175</v>
      </c>
    </row>
    <row r="152" ht="13.5">
      <c r="H152" s="3" t="s">
        <v>176</v>
      </c>
    </row>
    <row r="153" ht="13.5">
      <c r="H153" s="3" t="s">
        <v>177</v>
      </c>
    </row>
    <row r="154" ht="13.5">
      <c r="H154" s="3" t="s">
        <v>178</v>
      </c>
    </row>
    <row r="155" ht="13.5">
      <c r="H155" s="3" t="s">
        <v>179</v>
      </c>
    </row>
    <row r="156" ht="13.5">
      <c r="H156" s="3" t="s">
        <v>180</v>
      </c>
    </row>
    <row r="157" ht="13.5">
      <c r="H157" s="3" t="s">
        <v>181</v>
      </c>
    </row>
    <row r="158" ht="13.5">
      <c r="H158" s="3" t="s">
        <v>182</v>
      </c>
    </row>
    <row r="159" ht="13.5">
      <c r="H159" s="3" t="s">
        <v>183</v>
      </c>
    </row>
    <row r="160" ht="13.5">
      <c r="H160" s="3" t="s">
        <v>184</v>
      </c>
    </row>
    <row r="161" ht="13.5">
      <c r="H161" s="3" t="s">
        <v>185</v>
      </c>
    </row>
    <row r="162" ht="13.5">
      <c r="H162" s="3" t="s">
        <v>186</v>
      </c>
    </row>
    <row r="163" ht="13.5">
      <c r="H163" s="3" t="s">
        <v>187</v>
      </c>
    </row>
    <row r="164" ht="13.5">
      <c r="H164" s="3" t="s">
        <v>188</v>
      </c>
    </row>
    <row r="165" ht="13.5">
      <c r="H165" s="3" t="s">
        <v>189</v>
      </c>
    </row>
    <row r="166" ht="13.5">
      <c r="H166" s="3" t="s">
        <v>190</v>
      </c>
    </row>
    <row r="167" ht="13.5">
      <c r="H167" s="3" t="s">
        <v>191</v>
      </c>
    </row>
    <row r="168" ht="13.5">
      <c r="H168" s="3" t="s">
        <v>192</v>
      </c>
    </row>
    <row r="169" ht="13.5">
      <c r="H169" s="3" t="s">
        <v>193</v>
      </c>
    </row>
    <row r="170" ht="13.5">
      <c r="H170" s="3" t="s">
        <v>194</v>
      </c>
    </row>
    <row r="171" ht="13.5">
      <c r="H171" s="3" t="s">
        <v>195</v>
      </c>
    </row>
    <row r="172" ht="13.5">
      <c r="H172" s="3" t="s">
        <v>196</v>
      </c>
    </row>
    <row r="173" ht="13.5">
      <c r="H173" s="3" t="s">
        <v>197</v>
      </c>
    </row>
    <row r="174" ht="13.5">
      <c r="H174" s="3" t="s">
        <v>198</v>
      </c>
    </row>
    <row r="175" ht="13.5">
      <c r="H175" s="3" t="s">
        <v>199</v>
      </c>
    </row>
    <row r="176" ht="13.5">
      <c r="H176" s="3" t="s">
        <v>200</v>
      </c>
    </row>
    <row r="177" ht="13.5">
      <c r="H177" s="3" t="s">
        <v>201</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3" r:id="rId1" display="www.pacvmt-mali.org"/>
    <hyperlink ref="D38" r:id="rId2" display="balougotelly@yahoo.fr"/>
    <hyperlink ref="D46" r:id="rId3" display="Abdoulaye.Bayoko@undp.org "/>
    <hyperlink ref="D50" r:id="rId4" display="aedd@enironnement.gov.ml"/>
    <hyperlink ref="D42" r:id="rId5" display="bouricamara@gmail.com  Tel: +22366805756"/>
  </hyperlinks>
  <printOptions/>
  <pageMargins left="0.7" right="0.7" top="0.75" bottom="0.75" header="0.3" footer="0.3"/>
  <pageSetup horizontalDpi="600" verticalDpi="600" orientation="landscape" r:id="rId7"/>
  <drawing r:id="rId6"/>
</worksheet>
</file>

<file path=xl/worksheets/sheet2.xml><?xml version="1.0" encoding="utf-8"?>
<worksheet xmlns="http://schemas.openxmlformats.org/spreadsheetml/2006/main" xmlns:r="http://schemas.openxmlformats.org/officeDocument/2006/relationships">
  <dimension ref="B2:S63"/>
  <sheetViews>
    <sheetView zoomScalePageLayoutView="90" workbookViewId="0" topLeftCell="A1">
      <selection activeCell="M10" sqref="M10"/>
    </sheetView>
  </sheetViews>
  <sheetFormatPr defaultColWidth="8.57421875" defaultRowHeight="15"/>
  <cols>
    <col min="1" max="1" width="1.421875" style="1" customWidth="1"/>
    <col min="2" max="2" width="1.421875" style="14" customWidth="1"/>
    <col min="3" max="3" width="10.421875" style="14" customWidth="1"/>
    <col min="4" max="4" width="18.57421875" style="14" customWidth="1"/>
    <col min="5" max="5" width="44.00390625" style="19" customWidth="1"/>
    <col min="6" max="6" width="45.8515625" style="19" customWidth="1"/>
    <col min="7" max="7" width="31.57421875" style="19" customWidth="1"/>
    <col min="8" max="8" width="19.421875" style="19" customWidth="1"/>
    <col min="9" max="9" width="14.00390625" style="1" customWidth="1"/>
    <col min="10" max="10" width="1.421875" style="1" customWidth="1"/>
    <col min="11" max="14" width="18.421875" style="1" customWidth="1"/>
    <col min="15" max="15" width="14.57421875" style="1" customWidth="1"/>
    <col min="16" max="16" width="8.57421875" style="1" customWidth="1"/>
    <col min="17" max="18" width="11.421875" style="1" bestFit="1" customWidth="1"/>
    <col min="19" max="16384" width="8.57421875" style="1" customWidth="1"/>
  </cols>
  <sheetData>
    <row r="1" ht="15.75" thickBot="1"/>
    <row r="2" spans="2:9" ht="15">
      <c r="B2" s="58"/>
      <c r="C2" s="59"/>
      <c r="D2" s="59"/>
      <c r="E2" s="291"/>
      <c r="F2" s="291"/>
      <c r="G2" s="291"/>
      <c r="H2" s="291"/>
      <c r="I2" s="61"/>
    </row>
    <row r="3" spans="2:9" ht="20.25">
      <c r="B3" s="62"/>
      <c r="C3" s="376" t="s">
        <v>877</v>
      </c>
      <c r="D3" s="377"/>
      <c r="E3" s="377"/>
      <c r="F3" s="377"/>
      <c r="G3" s="377"/>
      <c r="H3" s="378"/>
      <c r="I3" s="63"/>
    </row>
    <row r="4" spans="2:9" ht="15">
      <c r="B4" s="394"/>
      <c r="C4" s="395"/>
      <c r="D4" s="395"/>
      <c r="E4" s="395"/>
      <c r="F4" s="395"/>
      <c r="G4" s="65"/>
      <c r="H4" s="65"/>
      <c r="I4" s="63"/>
    </row>
    <row r="5" spans="2:9" ht="15">
      <c r="B5" s="64"/>
      <c r="C5" s="386"/>
      <c r="D5" s="386"/>
      <c r="E5" s="386"/>
      <c r="F5" s="386"/>
      <c r="G5" s="65"/>
      <c r="H5" s="65"/>
      <c r="I5" s="65"/>
    </row>
    <row r="6" spans="2:9" ht="15">
      <c r="B6" s="64"/>
      <c r="C6" s="38"/>
      <c r="D6" s="43"/>
      <c r="E6" s="292"/>
      <c r="F6" s="65"/>
      <c r="G6" s="65"/>
      <c r="H6" s="65"/>
      <c r="I6" s="65"/>
    </row>
    <row r="7" spans="2:12" ht="27.75" customHeight="1">
      <c r="B7" s="64"/>
      <c r="C7" s="379" t="s">
        <v>232</v>
      </c>
      <c r="D7" s="379"/>
      <c r="E7" s="40"/>
      <c r="F7" s="65"/>
      <c r="G7" s="300"/>
      <c r="H7" s="300"/>
      <c r="I7" s="300"/>
      <c r="L7" s="237"/>
    </row>
    <row r="8" spans="2:9" ht="27.75" customHeight="1" thickBot="1">
      <c r="B8" s="64"/>
      <c r="C8" s="401" t="s">
        <v>244</v>
      </c>
      <c r="D8" s="401"/>
      <c r="E8" s="401"/>
      <c r="F8" s="401"/>
      <c r="G8" s="310"/>
      <c r="H8" s="310"/>
      <c r="I8" s="310"/>
    </row>
    <row r="9" spans="2:12" ht="27.75" customHeight="1" thickBot="1">
      <c r="B9" s="64"/>
      <c r="C9" s="392" t="s">
        <v>686</v>
      </c>
      <c r="D9" s="392"/>
      <c r="E9" s="402" t="s">
        <v>873</v>
      </c>
      <c r="F9" s="403"/>
      <c r="G9" s="65"/>
      <c r="H9" s="65"/>
      <c r="I9" s="65"/>
      <c r="K9" s="350"/>
      <c r="L9" s="350"/>
    </row>
    <row r="10" spans="2:13" ht="164.25" customHeight="1" thickBot="1">
      <c r="B10" s="64"/>
      <c r="C10" s="379" t="s">
        <v>233</v>
      </c>
      <c r="D10" s="379"/>
      <c r="E10" s="399" t="s">
        <v>874</v>
      </c>
      <c r="F10" s="400"/>
      <c r="G10" s="310"/>
      <c r="H10" s="311"/>
      <c r="I10" s="63"/>
      <c r="L10" s="15"/>
      <c r="M10" s="15"/>
    </row>
    <row r="11" spans="2:13" ht="14.25" customHeight="1" thickBot="1">
      <c r="B11" s="64"/>
      <c r="C11" s="43"/>
      <c r="D11" s="43"/>
      <c r="E11" s="65"/>
      <c r="F11" s="65"/>
      <c r="G11" s="65"/>
      <c r="H11" s="312"/>
      <c r="I11" s="63"/>
      <c r="L11" s="15"/>
      <c r="M11" s="15"/>
    </row>
    <row r="12" spans="2:13" ht="18.75" customHeight="1" thickBot="1">
      <c r="B12" s="64"/>
      <c r="C12" s="379" t="s">
        <v>295</v>
      </c>
      <c r="D12" s="379"/>
      <c r="E12" s="397"/>
      <c r="F12" s="398"/>
      <c r="G12" s="65"/>
      <c r="H12" s="65"/>
      <c r="I12" s="63"/>
      <c r="L12" s="15"/>
      <c r="M12" s="15"/>
    </row>
    <row r="13" spans="2:9" ht="15" customHeight="1">
      <c r="B13" s="64"/>
      <c r="C13" s="396" t="s">
        <v>294</v>
      </c>
      <c r="D13" s="396"/>
      <c r="E13" s="396"/>
      <c r="F13" s="396"/>
      <c r="G13" s="65"/>
      <c r="H13" s="65"/>
      <c r="I13" s="63"/>
    </row>
    <row r="14" spans="2:9" ht="15" customHeight="1">
      <c r="B14" s="64"/>
      <c r="C14" s="138"/>
      <c r="D14" s="138"/>
      <c r="E14" s="138"/>
      <c r="F14" s="138"/>
      <c r="G14" s="65"/>
      <c r="H14" s="65"/>
      <c r="I14" s="63"/>
    </row>
    <row r="15" spans="2:9" ht="15.75" thickBot="1">
      <c r="B15" s="64"/>
      <c r="C15" s="379" t="s">
        <v>216</v>
      </c>
      <c r="D15" s="379"/>
      <c r="E15" s="65"/>
      <c r="F15" s="65"/>
      <c r="G15" s="65"/>
      <c r="H15" s="65"/>
      <c r="I15" s="63"/>
    </row>
    <row r="16" spans="2:14" ht="49.5" customHeight="1" thickBot="1">
      <c r="B16" s="64"/>
      <c r="C16" s="379" t="s">
        <v>279</v>
      </c>
      <c r="D16" s="379"/>
      <c r="E16" s="131" t="s">
        <v>217</v>
      </c>
      <c r="F16" s="132" t="s">
        <v>679</v>
      </c>
      <c r="G16" s="132" t="s">
        <v>680</v>
      </c>
      <c r="H16" s="132" t="s">
        <v>681</v>
      </c>
      <c r="I16" s="63"/>
      <c r="K16" s="15"/>
      <c r="L16" s="349"/>
      <c r="M16" s="15"/>
      <c r="N16" s="15"/>
    </row>
    <row r="17" spans="2:13" ht="58.5" customHeight="1" thickBot="1">
      <c r="B17" s="64"/>
      <c r="C17" s="94"/>
      <c r="D17" s="94"/>
      <c r="E17" s="297" t="s">
        <v>770</v>
      </c>
      <c r="F17" s="288">
        <f>+SUM(F18:F19)</f>
        <v>1182139.4335029167</v>
      </c>
      <c r="G17" s="288">
        <f>+SUM(G18:G19)</f>
        <v>1901641.6731037302</v>
      </c>
      <c r="H17" s="342">
        <f>+SUM(H18:H19)</f>
        <v>719502.2396008135</v>
      </c>
      <c r="I17" s="63"/>
      <c r="L17" s="350"/>
      <c r="M17" s="366"/>
    </row>
    <row r="18" spans="2:14" ht="61.5" customHeight="1" thickBot="1">
      <c r="B18" s="64"/>
      <c r="C18" s="43"/>
      <c r="D18" s="43"/>
      <c r="E18" s="25" t="s">
        <v>771</v>
      </c>
      <c r="F18" s="364">
        <f>(299355079+600000-71897250-5771250)/563.145</f>
        <v>394723.5241367676</v>
      </c>
      <c r="G18" s="283">
        <f>268400000/563.145</f>
        <v>476609.0438519387</v>
      </c>
      <c r="H18" s="341">
        <f>G18-F18</f>
        <v>81885.51971517107</v>
      </c>
      <c r="I18" s="63"/>
      <c r="K18" s="236"/>
      <c r="L18" s="16"/>
      <c r="M18" s="366"/>
      <c r="N18" s="16"/>
    </row>
    <row r="19" spans="2:14" ht="70.5" customHeight="1">
      <c r="B19" s="64"/>
      <c r="C19" s="43"/>
      <c r="D19" s="43"/>
      <c r="E19" s="17" t="s">
        <v>772</v>
      </c>
      <c r="F19" s="364">
        <f>(449306144+18623000-15887327.72-8612484)/563.145</f>
        <v>787415.909366149</v>
      </c>
      <c r="G19" s="283">
        <f>802500000/563.145</f>
        <v>1425032.6292517914</v>
      </c>
      <c r="H19" s="294">
        <f>G19-F19</f>
        <v>637616.7198856424</v>
      </c>
      <c r="I19" s="63"/>
      <c r="K19" s="236"/>
      <c r="L19" s="16"/>
      <c r="M19" s="366"/>
      <c r="N19" s="16"/>
    </row>
    <row r="20" spans="2:13" ht="65.25" customHeight="1" thickBot="1">
      <c r="B20" s="64"/>
      <c r="C20" s="43"/>
      <c r="D20" s="43"/>
      <c r="E20" s="296" t="s">
        <v>773</v>
      </c>
      <c r="F20" s="298">
        <f>+SUM(F21:F23)</f>
        <v>731372.7175061485</v>
      </c>
      <c r="G20" s="298">
        <f>+SUM(G21:G23)</f>
        <v>991110.0576228148</v>
      </c>
      <c r="H20" s="343">
        <f>+SUM(H21:H23)</f>
        <v>259737.34011666625</v>
      </c>
      <c r="I20" s="63"/>
      <c r="M20" s="366"/>
    </row>
    <row r="21" spans="2:14" ht="96" customHeight="1" thickBot="1">
      <c r="B21" s="64"/>
      <c r="C21" s="43"/>
      <c r="D21" s="43"/>
      <c r="E21" s="17" t="s">
        <v>774</v>
      </c>
      <c r="F21" s="364">
        <f>(325158759+63000000-117929036)/563.145</f>
        <v>479858.1590886894</v>
      </c>
      <c r="G21" s="283">
        <f>358106331/563.145</f>
        <v>635904.3070612365</v>
      </c>
      <c r="H21" s="341">
        <f>G21-F21</f>
        <v>156046.14797254704</v>
      </c>
      <c r="I21" s="63"/>
      <c r="K21" s="236"/>
      <c r="L21" s="16"/>
      <c r="M21" s="366"/>
      <c r="N21" s="16"/>
    </row>
    <row r="22" spans="2:14" ht="81.75" customHeight="1" thickBot="1">
      <c r="B22" s="64"/>
      <c r="C22" s="43"/>
      <c r="D22" s="43"/>
      <c r="E22" s="17" t="s">
        <v>775</v>
      </c>
      <c r="F22" s="364">
        <f>(110073910+65000000-40634744)/563.145</f>
        <v>238729.21894005986</v>
      </c>
      <c r="G22" s="283">
        <f>178060530.8/563.145</f>
        <v>316189.4908060979</v>
      </c>
      <c r="H22" s="294">
        <f>G22-F22</f>
        <v>77460.27186603806</v>
      </c>
      <c r="I22" s="63"/>
      <c r="K22" s="236"/>
      <c r="L22" s="16"/>
      <c r="M22" s="366"/>
      <c r="N22" s="16"/>
    </row>
    <row r="23" spans="2:14" ht="49.5" customHeight="1">
      <c r="B23" s="64"/>
      <c r="C23" s="43"/>
      <c r="D23" s="43"/>
      <c r="E23" s="17" t="s">
        <v>776</v>
      </c>
      <c r="F23" s="283">
        <f>(7200000+0)/563.145</f>
        <v>12785.33947739925</v>
      </c>
      <c r="G23" s="283">
        <f>21971811.6/563.145</f>
        <v>39016.25975548039</v>
      </c>
      <c r="H23" s="294">
        <f>G23-F23</f>
        <v>26230.92027808114</v>
      </c>
      <c r="I23" s="63"/>
      <c r="K23" s="236"/>
      <c r="L23" s="16"/>
      <c r="M23" s="366"/>
      <c r="N23" s="16"/>
    </row>
    <row r="24" spans="2:13" ht="86.25" customHeight="1" thickBot="1">
      <c r="B24" s="64"/>
      <c r="C24" s="43"/>
      <c r="D24" s="43"/>
      <c r="E24" s="296" t="s">
        <v>682</v>
      </c>
      <c r="F24" s="298">
        <f>+SUM(F25:F27)</f>
        <v>274470.3122641593</v>
      </c>
      <c r="G24" s="298">
        <f>+SUM(G25:G27)</f>
        <v>289194.0317325023</v>
      </c>
      <c r="H24" s="343">
        <f>+SUM(H25:H27)</f>
        <v>14723.71946834297</v>
      </c>
      <c r="I24" s="63"/>
      <c r="M24" s="366"/>
    </row>
    <row r="25" spans="2:14" ht="68.25" customHeight="1" thickBot="1">
      <c r="B25" s="64"/>
      <c r="C25" s="43"/>
      <c r="D25" s="43"/>
      <c r="E25" s="17" t="s">
        <v>839</v>
      </c>
      <c r="F25" s="283">
        <f>(32063699+0)/563.145</f>
        <v>56936.843974464835</v>
      </c>
      <c r="G25" s="283">
        <f>46919868/563.145</f>
        <v>83317.56119649469</v>
      </c>
      <c r="H25" s="341">
        <f>G25-F25</f>
        <v>26380.717222029853</v>
      </c>
      <c r="I25" s="63"/>
      <c r="K25" s="236"/>
      <c r="L25" s="16"/>
      <c r="M25" s="366"/>
      <c r="N25" s="16"/>
    </row>
    <row r="26" spans="2:14" ht="50.25" customHeight="1" thickBot="1">
      <c r="B26" s="64"/>
      <c r="C26" s="43"/>
      <c r="D26" s="43"/>
      <c r="E26" s="17" t="s">
        <v>638</v>
      </c>
      <c r="F26" s="364">
        <f>(12600000+6150000-2486470)/563.145</f>
        <v>28879.826687620418</v>
      </c>
      <c r="G26" s="283">
        <f>14100000/563.145</f>
        <v>25037.95647657353</v>
      </c>
      <c r="H26" s="294">
        <f>G26-F26</f>
        <v>-3841.8702110468876</v>
      </c>
      <c r="I26" s="63"/>
      <c r="K26" s="236"/>
      <c r="L26" s="16"/>
      <c r="M26" s="366"/>
      <c r="N26" s="16"/>
    </row>
    <row r="27" spans="2:14" ht="60.75" customHeight="1">
      <c r="B27" s="64"/>
      <c r="C27" s="43"/>
      <c r="D27" s="43"/>
      <c r="E27" s="17" t="s">
        <v>639</v>
      </c>
      <c r="F27" s="284">
        <f>(91239355+15000000)/563.145</f>
        <v>188653.64160207406</v>
      </c>
      <c r="G27" s="284">
        <f>101838305/563.145</f>
        <v>180838.51405943406</v>
      </c>
      <c r="H27" s="294">
        <f>G27-F27</f>
        <v>-7815.127542639995</v>
      </c>
      <c r="I27" s="63"/>
      <c r="K27" s="236"/>
      <c r="L27" s="16"/>
      <c r="M27" s="366"/>
      <c r="N27" s="16"/>
    </row>
    <row r="28" spans="2:14" ht="15">
      <c r="B28" s="64"/>
      <c r="C28" s="43"/>
      <c r="D28" s="43"/>
      <c r="E28" s="360" t="s">
        <v>640</v>
      </c>
      <c r="F28" s="365">
        <f>(157565475+20479181-31452965)/563.145</f>
        <v>260308.96305569613</v>
      </c>
      <c r="G28" s="361">
        <f>(159980422-13445391)/563.145</f>
        <v>260208.34953697538</v>
      </c>
      <c r="H28" s="361">
        <f>G28-F28</f>
        <v>-100.61351872075466</v>
      </c>
      <c r="I28" s="299"/>
      <c r="K28" s="295"/>
      <c r="L28" s="16"/>
      <c r="M28" s="366"/>
      <c r="N28" s="16"/>
    </row>
    <row r="29" spans="2:14" ht="18.75">
      <c r="B29" s="64"/>
      <c r="C29" s="43"/>
      <c r="D29" s="43"/>
      <c r="E29" s="362" t="s">
        <v>872</v>
      </c>
      <c r="F29" s="363">
        <f>SUM(F17+F20+F24+F28)</f>
        <v>2448291.4263289208</v>
      </c>
      <c r="G29" s="363">
        <f>SUM(G17+G20+G24+G28)</f>
        <v>3442154.1119960225</v>
      </c>
      <c r="H29" s="363">
        <f>SUM(H17+H20+H24+H28)</f>
        <v>993862.685667102</v>
      </c>
      <c r="I29" s="299"/>
      <c r="K29" s="303"/>
      <c r="L29" s="16"/>
      <c r="M29" s="366"/>
      <c r="N29" s="16"/>
    </row>
    <row r="30" spans="2:11" ht="15">
      <c r="B30" s="64"/>
      <c r="C30" s="43"/>
      <c r="D30" s="43"/>
      <c r="E30" s="65"/>
      <c r="F30" s="300"/>
      <c r="G30" s="300"/>
      <c r="H30" s="300"/>
      <c r="I30" s="63"/>
      <c r="K30" s="304"/>
    </row>
    <row r="31" spans="2:12" ht="34.5" customHeight="1" thickBot="1">
      <c r="B31" s="64"/>
      <c r="C31" s="379" t="s">
        <v>278</v>
      </c>
      <c r="D31" s="379"/>
      <c r="E31" s="65"/>
      <c r="F31" s="65"/>
      <c r="G31" s="65"/>
      <c r="H31" s="65"/>
      <c r="I31" s="63"/>
      <c r="K31" s="301"/>
      <c r="L31" s="301"/>
    </row>
    <row r="32" spans="2:12" ht="49.5" customHeight="1" thickBot="1">
      <c r="B32" s="64"/>
      <c r="C32" s="379" t="s">
        <v>280</v>
      </c>
      <c r="D32" s="379"/>
      <c r="E32" s="115" t="s">
        <v>217</v>
      </c>
      <c r="F32" s="133" t="s">
        <v>218</v>
      </c>
      <c r="G32" s="90" t="s">
        <v>245</v>
      </c>
      <c r="H32" s="312"/>
      <c r="I32" s="63"/>
      <c r="K32" s="301"/>
      <c r="L32" s="301"/>
    </row>
    <row r="33" spans="2:12" ht="58.5" customHeight="1" thickBot="1">
      <c r="B33" s="64"/>
      <c r="C33" s="94"/>
      <c r="D33" s="94"/>
      <c r="E33" s="297" t="s">
        <v>770</v>
      </c>
      <c r="F33" s="288">
        <f>F34+F35</f>
        <v>779072.7148425361</v>
      </c>
      <c r="G33" s="287"/>
      <c r="H33" s="65"/>
      <c r="I33" s="63"/>
      <c r="K33" s="305"/>
      <c r="L33" s="301"/>
    </row>
    <row r="34" spans="2:12" ht="58.5" customHeight="1">
      <c r="B34" s="64"/>
      <c r="C34" s="43"/>
      <c r="D34" s="43"/>
      <c r="E34" s="285" t="s">
        <v>777</v>
      </c>
      <c r="F34" s="238">
        <f>65000000/563.145</f>
        <v>115423.20361540989</v>
      </c>
      <c r="G34" s="286" t="s">
        <v>687</v>
      </c>
      <c r="H34" s="65"/>
      <c r="I34" s="63"/>
      <c r="L34" s="301"/>
    </row>
    <row r="35" spans="2:12" ht="90.75" thickBot="1">
      <c r="B35" s="64"/>
      <c r="C35" s="43"/>
      <c r="D35" s="43"/>
      <c r="E35" s="17" t="s">
        <v>772</v>
      </c>
      <c r="F35" s="239">
        <f>373730904/563.145</f>
        <v>663649.5112271262</v>
      </c>
      <c r="G35" s="286" t="s">
        <v>687</v>
      </c>
      <c r="H35" s="65"/>
      <c r="I35" s="63"/>
      <c r="L35" s="301"/>
    </row>
    <row r="36" spans="2:12" ht="81" customHeight="1" thickBot="1">
      <c r="B36" s="64"/>
      <c r="C36" s="43"/>
      <c r="D36" s="43"/>
      <c r="E36" s="296" t="s">
        <v>773</v>
      </c>
      <c r="F36" s="288">
        <f>F37+F38+F39</f>
        <v>905665.0454145913</v>
      </c>
      <c r="G36" s="289"/>
      <c r="H36" s="65"/>
      <c r="I36" s="63"/>
      <c r="L36" s="301"/>
    </row>
    <row r="37" spans="2:9" ht="105">
      <c r="B37" s="64"/>
      <c r="C37" s="43"/>
      <c r="D37" s="43"/>
      <c r="E37" s="17" t="s">
        <v>774</v>
      </c>
      <c r="F37" s="239">
        <f>347650000/563.145</f>
        <v>617336.5651830346</v>
      </c>
      <c r="G37" s="286" t="s">
        <v>683</v>
      </c>
      <c r="H37" s="65"/>
      <c r="I37" s="63"/>
    </row>
    <row r="38" spans="2:9" ht="75">
      <c r="B38" s="64"/>
      <c r="C38" s="43"/>
      <c r="D38" s="43"/>
      <c r="E38" s="17" t="s">
        <v>775</v>
      </c>
      <c r="F38" s="239">
        <f>128670842/563.145</f>
        <v>228486.1660851113</v>
      </c>
      <c r="G38" s="286" t="s">
        <v>688</v>
      </c>
      <c r="H38" s="65"/>
      <c r="I38" s="63"/>
    </row>
    <row r="39" spans="2:9" ht="47.25" customHeight="1" thickBot="1">
      <c r="B39" s="64"/>
      <c r="C39" s="43"/>
      <c r="D39" s="43"/>
      <c r="E39" s="17" t="s">
        <v>776</v>
      </c>
      <c r="F39" s="239">
        <f>33699900/563.145</f>
        <v>59842.31414644541</v>
      </c>
      <c r="G39" s="240" t="s">
        <v>688</v>
      </c>
      <c r="H39" s="65"/>
      <c r="I39" s="63"/>
    </row>
    <row r="40" spans="2:9" ht="86.25" customHeight="1" thickBot="1">
      <c r="B40" s="64"/>
      <c r="C40" s="43"/>
      <c r="D40" s="43"/>
      <c r="E40" s="296" t="s">
        <v>682</v>
      </c>
      <c r="F40" s="288">
        <f>F41+F42+F43</f>
        <v>232732.17377407243</v>
      </c>
      <c r="G40" s="289"/>
      <c r="H40" s="65"/>
      <c r="I40" s="63"/>
    </row>
    <row r="41" spans="2:9" ht="63.75" customHeight="1">
      <c r="B41" s="64"/>
      <c r="C41" s="43"/>
      <c r="D41" s="43"/>
      <c r="E41" s="17" t="s">
        <v>839</v>
      </c>
      <c r="F41" s="239">
        <f>59961960/563.145</f>
        <v>106476.94643475482</v>
      </c>
      <c r="G41" s="240" t="s">
        <v>687</v>
      </c>
      <c r="H41" s="65"/>
      <c r="I41" s="63"/>
    </row>
    <row r="42" spans="2:12" ht="60">
      <c r="B42" s="64"/>
      <c r="C42" s="43"/>
      <c r="D42" s="43"/>
      <c r="E42" s="17" t="s">
        <v>638</v>
      </c>
      <c r="F42" s="239">
        <f>14100000/563.145</f>
        <v>25037.95647657353</v>
      </c>
      <c r="G42" s="240" t="s">
        <v>688</v>
      </c>
      <c r="H42" s="65"/>
      <c r="I42" s="63"/>
      <c r="L42" s="366"/>
    </row>
    <row r="43" spans="2:9" ht="60.75" thickBot="1">
      <c r="B43" s="64"/>
      <c r="C43" s="43"/>
      <c r="D43" s="43"/>
      <c r="E43" s="17" t="s">
        <v>639</v>
      </c>
      <c r="F43" s="239">
        <f>57000000/563.145</f>
        <v>101217.27086274406</v>
      </c>
      <c r="G43" s="240" t="s">
        <v>687</v>
      </c>
      <c r="H43" s="311"/>
      <c r="I43" s="63"/>
    </row>
    <row r="44" spans="2:9" ht="15.75" thickBot="1">
      <c r="B44" s="64"/>
      <c r="C44" s="43"/>
      <c r="D44" s="43"/>
      <c r="E44" s="290" t="s">
        <v>640</v>
      </c>
      <c r="F44" s="288">
        <f>112052774/563.145</f>
        <v>198976.7715242078</v>
      </c>
      <c r="G44" s="289"/>
      <c r="H44" s="300"/>
      <c r="I44" s="63"/>
    </row>
    <row r="45" spans="2:9" ht="15.75" thickBot="1">
      <c r="B45" s="64"/>
      <c r="C45" s="43"/>
      <c r="D45" s="43"/>
      <c r="E45" s="130" t="s">
        <v>274</v>
      </c>
      <c r="F45" s="367">
        <f>F33+F36+F40+F44</f>
        <v>2116446.705555408</v>
      </c>
      <c r="G45" s="129"/>
      <c r="H45" s="300"/>
      <c r="I45" s="63"/>
    </row>
    <row r="46" spans="2:9" ht="15">
      <c r="B46" s="64"/>
      <c r="C46" s="43"/>
      <c r="D46" s="43"/>
      <c r="E46" s="65"/>
      <c r="F46" s="65"/>
      <c r="G46" s="65"/>
      <c r="H46" s="65"/>
      <c r="I46" s="63"/>
    </row>
    <row r="47" spans="2:9" ht="34.5" customHeight="1" thickBot="1">
      <c r="B47" s="64"/>
      <c r="C47" s="379" t="s">
        <v>281</v>
      </c>
      <c r="D47" s="379"/>
      <c r="E47" s="379"/>
      <c r="F47" s="379"/>
      <c r="G47" s="135"/>
      <c r="H47" s="65"/>
      <c r="I47" s="63"/>
    </row>
    <row r="48" spans="2:9" ht="63.75" customHeight="1" thickBot="1">
      <c r="B48" s="64"/>
      <c r="C48" s="379" t="s">
        <v>213</v>
      </c>
      <c r="D48" s="379"/>
      <c r="E48" s="380" t="s">
        <v>875</v>
      </c>
      <c r="F48" s="381"/>
      <c r="G48" s="135"/>
      <c r="H48" s="65"/>
      <c r="I48" s="63"/>
    </row>
    <row r="49" spans="2:9" ht="15.75" thickBot="1">
      <c r="B49" s="64"/>
      <c r="C49" s="384"/>
      <c r="D49" s="384"/>
      <c r="E49" s="384"/>
      <c r="F49" s="384"/>
      <c r="G49" s="65"/>
      <c r="H49" s="312"/>
      <c r="I49" s="63"/>
    </row>
    <row r="50" spans="2:9" ht="63" customHeight="1" thickBot="1">
      <c r="B50" s="64"/>
      <c r="C50" s="385" t="s">
        <v>214</v>
      </c>
      <c r="D50" s="385"/>
      <c r="E50" s="380" t="s">
        <v>778</v>
      </c>
      <c r="F50" s="381"/>
      <c r="G50" s="65"/>
      <c r="H50" s="313"/>
      <c r="I50" s="63"/>
    </row>
    <row r="51" spans="2:9" ht="108.75" customHeight="1" thickBot="1">
      <c r="B51" s="64"/>
      <c r="C51" s="379" t="s">
        <v>215</v>
      </c>
      <c r="D51" s="379"/>
      <c r="E51" s="382" t="s">
        <v>876</v>
      </c>
      <c r="F51" s="383"/>
      <c r="G51" s="65"/>
      <c r="H51" s="65"/>
      <c r="I51" s="63"/>
    </row>
    <row r="52" spans="2:9" ht="15">
      <c r="B52" s="64"/>
      <c r="C52" s="43"/>
      <c r="D52" s="43"/>
      <c r="E52" s="65"/>
      <c r="F52" s="65"/>
      <c r="G52" s="65"/>
      <c r="H52" s="65"/>
      <c r="I52" s="63"/>
    </row>
    <row r="53" spans="2:15" ht="15.75" thickBot="1">
      <c r="B53" s="66"/>
      <c r="C53" s="393"/>
      <c r="D53" s="393"/>
      <c r="E53" s="67"/>
      <c r="F53" s="48"/>
      <c r="G53" s="48"/>
      <c r="H53" s="48"/>
      <c r="I53" s="68"/>
      <c r="O53" s="237"/>
    </row>
    <row r="54" spans="2:15" s="19" customFormat="1" ht="64.5" customHeight="1">
      <c r="B54" s="18"/>
      <c r="C54" s="391"/>
      <c r="D54" s="391"/>
      <c r="E54" s="387"/>
      <c r="F54" s="387"/>
      <c r="G54" s="9"/>
      <c r="H54" s="9"/>
      <c r="O54" s="352"/>
    </row>
    <row r="55" spans="2:16" ht="59.25" customHeight="1">
      <c r="B55" s="18"/>
      <c r="C55" s="20"/>
      <c r="D55" s="20"/>
      <c r="E55" s="16"/>
      <c r="F55" s="16"/>
      <c r="G55" s="9"/>
      <c r="H55" s="9"/>
      <c r="O55" s="237"/>
      <c r="P55" s="237"/>
    </row>
    <row r="56" spans="2:19" ht="49.5" customHeight="1">
      <c r="B56" s="18"/>
      <c r="C56" s="388"/>
      <c r="D56" s="388"/>
      <c r="E56" s="390"/>
      <c r="F56" s="390"/>
      <c r="G56" s="9"/>
      <c r="H56" s="9"/>
      <c r="L56" s="19"/>
      <c r="M56" s="351"/>
      <c r="N56" s="351"/>
      <c r="O56" s="19"/>
      <c r="S56" s="1">
        <f>SUM(S54:S55)</f>
        <v>0</v>
      </c>
    </row>
    <row r="57" spans="2:15" ht="99.75" customHeight="1">
      <c r="B57" s="18"/>
      <c r="C57" s="388"/>
      <c r="D57" s="388"/>
      <c r="E57" s="389"/>
      <c r="F57" s="389"/>
      <c r="G57" s="9"/>
      <c r="H57" s="9"/>
      <c r="O57" s="237"/>
    </row>
    <row r="58" spans="2:8" ht="13.5">
      <c r="B58" s="18"/>
      <c r="C58" s="18"/>
      <c r="D58" s="18"/>
      <c r="E58" s="9"/>
      <c r="F58" s="9"/>
      <c r="G58" s="9"/>
      <c r="H58" s="9"/>
    </row>
    <row r="59" spans="2:8" ht="13.5">
      <c r="B59" s="18"/>
      <c r="C59" s="391"/>
      <c r="D59" s="391"/>
      <c r="E59" s="9"/>
      <c r="F59" s="9"/>
      <c r="G59" s="9"/>
      <c r="H59" s="9"/>
    </row>
    <row r="60" spans="2:8" ht="49.5" customHeight="1">
      <c r="B60" s="18"/>
      <c r="C60" s="391"/>
      <c r="D60" s="391"/>
      <c r="E60" s="389"/>
      <c r="F60" s="389"/>
      <c r="G60" s="9"/>
      <c r="H60" s="9"/>
    </row>
    <row r="61" spans="2:8" ht="99.75" customHeight="1">
      <c r="B61" s="18"/>
      <c r="C61" s="388"/>
      <c r="D61" s="388"/>
      <c r="E61" s="389"/>
      <c r="F61" s="389"/>
      <c r="G61" s="9"/>
      <c r="H61" s="9"/>
    </row>
    <row r="62" spans="2:8" ht="13.5">
      <c r="B62" s="18"/>
      <c r="C62" s="21"/>
      <c r="D62" s="18"/>
      <c r="E62" s="293"/>
      <c r="F62" s="9"/>
      <c r="G62" s="9"/>
      <c r="H62" s="9"/>
    </row>
    <row r="63" spans="2:8" ht="13.5">
      <c r="B63" s="18"/>
      <c r="C63" s="21"/>
      <c r="D63" s="21"/>
      <c r="E63" s="293"/>
      <c r="F63" s="293"/>
      <c r="G63" s="293"/>
      <c r="H63" s="293"/>
    </row>
  </sheetData>
  <sheetProtection/>
  <mergeCells count="36">
    <mergeCell ref="B4:F4"/>
    <mergeCell ref="C16:D16"/>
    <mergeCell ref="C7:D7"/>
    <mergeCell ref="C15:D15"/>
    <mergeCell ref="C13:F13"/>
    <mergeCell ref="E12:F12"/>
    <mergeCell ref="E10:F10"/>
    <mergeCell ref="C8:F8"/>
    <mergeCell ref="C12:D12"/>
    <mergeCell ref="E9:F9"/>
    <mergeCell ref="C9:D9"/>
    <mergeCell ref="C10:D10"/>
    <mergeCell ref="C31:D31"/>
    <mergeCell ref="C32:D32"/>
    <mergeCell ref="C53:D53"/>
    <mergeCell ref="C54:D54"/>
    <mergeCell ref="E54:F54"/>
    <mergeCell ref="C61:D61"/>
    <mergeCell ref="E60:F60"/>
    <mergeCell ref="E61:F61"/>
    <mergeCell ref="E57:F57"/>
    <mergeCell ref="E56:F56"/>
    <mergeCell ref="C56:D56"/>
    <mergeCell ref="C57:D57"/>
    <mergeCell ref="C60:D60"/>
    <mergeCell ref="C59:D59"/>
    <mergeCell ref="C3:H3"/>
    <mergeCell ref="C47:F47"/>
    <mergeCell ref="C48:D48"/>
    <mergeCell ref="E48:F48"/>
    <mergeCell ref="C51:D51"/>
    <mergeCell ref="E51:F51"/>
    <mergeCell ref="C49:F49"/>
    <mergeCell ref="C50:D50"/>
    <mergeCell ref="E50:F50"/>
    <mergeCell ref="C5:F5"/>
  </mergeCells>
  <dataValidations count="2">
    <dataValidation type="whole" allowBlank="1" showInputMessage="1" showErrorMessage="1" sqref="E56">
      <formula1>-999999999</formula1>
      <formula2>999999999</formula2>
    </dataValidation>
    <dataValidation type="list" allowBlank="1" showInputMessage="1" showErrorMessage="1" sqref="E60">
      <formula1>$K$66:$K$67</formula1>
    </dataValidation>
  </dataValidations>
  <printOptions/>
  <pageMargins left="0.25" right="0.25" top="0.18" bottom="0.19" header="0.17" footer="0.17"/>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B2:G53"/>
  <sheetViews>
    <sheetView zoomScale="80" zoomScaleNormal="80" zoomScalePageLayoutView="90" workbookViewId="0" topLeftCell="A1">
      <selection activeCell="X20" sqref="X20"/>
    </sheetView>
  </sheetViews>
  <sheetFormatPr defaultColWidth="8.57421875" defaultRowHeight="15"/>
  <cols>
    <col min="1" max="2" width="1.57421875" style="0" customWidth="1"/>
    <col min="3" max="3" width="27.57421875" style="0" customWidth="1"/>
    <col min="4" max="4" width="18.421875" style="0" customWidth="1"/>
    <col min="5" max="5" width="22.57421875" style="0" customWidth="1"/>
    <col min="6" max="6" width="100.421875" style="0" customWidth="1"/>
    <col min="7" max="7" width="6.57421875" style="0" customWidth="1"/>
    <col min="8" max="8" width="1.421875" style="0" customWidth="1"/>
  </cols>
  <sheetData>
    <row r="1" ht="15" thickBot="1"/>
    <row r="2" spans="2:7" ht="15" thickBot="1">
      <c r="B2" s="80"/>
      <c r="C2" s="81"/>
      <c r="D2" s="81"/>
      <c r="E2" s="81"/>
      <c r="F2" s="81"/>
      <c r="G2" s="82"/>
    </row>
    <row r="3" spans="2:7" ht="20.25" thickBot="1">
      <c r="B3" s="83"/>
      <c r="C3" s="404" t="s">
        <v>219</v>
      </c>
      <c r="D3" s="405"/>
      <c r="E3" s="405"/>
      <c r="F3" s="406"/>
      <c r="G3" s="50"/>
    </row>
    <row r="4" spans="2:7" ht="14.25">
      <c r="B4" s="408"/>
      <c r="C4" s="409"/>
      <c r="D4" s="409"/>
      <c r="E4" s="409"/>
      <c r="F4" s="409"/>
      <c r="G4" s="50"/>
    </row>
    <row r="5" spans="2:7" ht="14.25">
      <c r="B5" s="51"/>
      <c r="C5" s="410"/>
      <c r="D5" s="410"/>
      <c r="E5" s="410"/>
      <c r="F5" s="410"/>
      <c r="G5" s="50"/>
    </row>
    <row r="6" spans="2:7" ht="14.25">
      <c r="B6" s="51"/>
      <c r="C6" s="52"/>
      <c r="D6" s="53"/>
      <c r="E6" s="52"/>
      <c r="F6" s="53"/>
      <c r="G6" s="50"/>
    </row>
    <row r="7" spans="2:7" ht="14.25">
      <c r="B7" s="51"/>
      <c r="C7" s="385" t="s">
        <v>229</v>
      </c>
      <c r="D7" s="385"/>
      <c r="E7" s="54"/>
      <c r="F7" s="53"/>
      <c r="G7" s="50"/>
    </row>
    <row r="8" spans="2:7" ht="15" thickBot="1">
      <c r="B8" s="51"/>
      <c r="C8" s="411" t="s">
        <v>779</v>
      </c>
      <c r="D8" s="411"/>
      <c r="E8" s="411"/>
      <c r="F8" s="411"/>
      <c r="G8" s="50"/>
    </row>
    <row r="9" spans="2:7" ht="15" thickBot="1">
      <c r="B9" s="51"/>
      <c r="C9" s="26" t="s">
        <v>231</v>
      </c>
      <c r="D9" s="27" t="s">
        <v>230</v>
      </c>
      <c r="E9" s="412" t="s">
        <v>265</v>
      </c>
      <c r="F9" s="413"/>
      <c r="G9" s="50"/>
    </row>
    <row r="10" spans="2:7" ht="216" customHeight="1">
      <c r="B10" s="51"/>
      <c r="C10" s="314" t="s">
        <v>641</v>
      </c>
      <c r="D10" s="243" t="s">
        <v>642</v>
      </c>
      <c r="E10" s="425" t="s">
        <v>869</v>
      </c>
      <c r="F10" s="426"/>
      <c r="G10" s="50"/>
    </row>
    <row r="11" spans="2:7" ht="159.75" customHeight="1">
      <c r="B11" s="51"/>
      <c r="C11" s="314" t="s">
        <v>643</v>
      </c>
      <c r="D11" s="242" t="s">
        <v>644</v>
      </c>
      <c r="E11" s="427" t="s">
        <v>814</v>
      </c>
      <c r="F11" s="428"/>
      <c r="G11" s="50"/>
    </row>
    <row r="12" spans="2:7" ht="66" customHeight="1">
      <c r="B12" s="51"/>
      <c r="C12" s="314" t="s">
        <v>645</v>
      </c>
      <c r="D12" s="242" t="s">
        <v>646</v>
      </c>
      <c r="E12" s="414" t="s">
        <v>815</v>
      </c>
      <c r="F12" s="415"/>
      <c r="G12" s="50"/>
    </row>
    <row r="13" spans="2:7" ht="67.5" customHeight="1">
      <c r="B13" s="51"/>
      <c r="C13" s="314" t="s">
        <v>647</v>
      </c>
      <c r="D13" s="242" t="s">
        <v>646</v>
      </c>
      <c r="E13" s="414" t="s">
        <v>692</v>
      </c>
      <c r="F13" s="415"/>
      <c r="G13" s="50"/>
    </row>
    <row r="14" spans="2:7" ht="213" customHeight="1">
      <c r="B14" s="51"/>
      <c r="C14" s="314" t="s">
        <v>648</v>
      </c>
      <c r="D14" s="242" t="s">
        <v>646</v>
      </c>
      <c r="E14" s="414" t="s">
        <v>870</v>
      </c>
      <c r="F14" s="415"/>
      <c r="G14" s="50"/>
    </row>
    <row r="15" spans="2:7" ht="139.5" customHeight="1">
      <c r="B15" s="51"/>
      <c r="C15" s="314" t="s">
        <v>649</v>
      </c>
      <c r="D15" s="242" t="s">
        <v>644</v>
      </c>
      <c r="E15" s="414" t="s">
        <v>871</v>
      </c>
      <c r="F15" s="415"/>
      <c r="G15" s="50"/>
    </row>
    <row r="16" spans="2:7" ht="14.25">
      <c r="B16" s="51"/>
      <c r="C16" s="53"/>
      <c r="D16" s="53"/>
      <c r="E16" s="53"/>
      <c r="F16" s="53"/>
      <c r="G16" s="50"/>
    </row>
    <row r="17" spans="2:7" ht="14.25">
      <c r="B17" s="51"/>
      <c r="C17" s="417" t="s">
        <v>250</v>
      </c>
      <c r="D17" s="417"/>
      <c r="E17" s="417"/>
      <c r="F17" s="417"/>
      <c r="G17" s="50"/>
    </row>
    <row r="18" spans="2:7" ht="15" thickBot="1">
      <c r="B18" s="51"/>
      <c r="C18" s="418" t="s">
        <v>263</v>
      </c>
      <c r="D18" s="418"/>
      <c r="E18" s="418"/>
      <c r="F18" s="418"/>
      <c r="G18" s="50"/>
    </row>
    <row r="19" spans="2:7" ht="15" thickBot="1">
      <c r="B19" s="51"/>
      <c r="C19" s="26" t="s">
        <v>231</v>
      </c>
      <c r="D19" s="27" t="s">
        <v>230</v>
      </c>
      <c r="E19" s="412" t="s">
        <v>265</v>
      </c>
      <c r="F19" s="413"/>
      <c r="G19" s="50"/>
    </row>
    <row r="20" spans="2:7" ht="63" customHeight="1">
      <c r="B20" s="51"/>
      <c r="C20" s="315" t="s">
        <v>650</v>
      </c>
      <c r="D20" s="28" t="s">
        <v>644</v>
      </c>
      <c r="E20" s="425" t="s">
        <v>816</v>
      </c>
      <c r="F20" s="426"/>
      <c r="G20" s="50"/>
    </row>
    <row r="21" spans="2:7" ht="89.25" customHeight="1">
      <c r="B21" s="51"/>
      <c r="C21" s="316" t="s">
        <v>780</v>
      </c>
      <c r="D21" s="28" t="s">
        <v>642</v>
      </c>
      <c r="E21" s="430" t="s">
        <v>817</v>
      </c>
      <c r="F21" s="431"/>
      <c r="G21" s="50"/>
    </row>
    <row r="22" spans="2:7" ht="14.25">
      <c r="B22" s="51"/>
      <c r="C22" s="53"/>
      <c r="D22" s="53"/>
      <c r="E22" s="53"/>
      <c r="F22" s="53"/>
      <c r="G22" s="50"/>
    </row>
    <row r="23" spans="2:7" ht="14.25">
      <c r="B23" s="51"/>
      <c r="C23" s="53"/>
      <c r="D23" s="53"/>
      <c r="E23" s="53"/>
      <c r="F23" s="53"/>
      <c r="G23" s="50"/>
    </row>
    <row r="24" spans="2:7" ht="31.5" customHeight="1">
      <c r="B24" s="51"/>
      <c r="C24" s="416" t="s">
        <v>781</v>
      </c>
      <c r="D24" s="416"/>
      <c r="E24" s="416"/>
      <c r="F24" s="416"/>
      <c r="G24" s="50"/>
    </row>
    <row r="25" spans="2:7" ht="15" thickBot="1">
      <c r="B25" s="51"/>
      <c r="C25" s="411" t="s">
        <v>266</v>
      </c>
      <c r="D25" s="411"/>
      <c r="E25" s="429"/>
      <c r="F25" s="429"/>
      <c r="G25" s="50"/>
    </row>
    <row r="26" spans="2:7" ht="124.5" customHeight="1" thickBot="1">
      <c r="B26" s="51"/>
      <c r="C26" s="380" t="s">
        <v>818</v>
      </c>
      <c r="D26" s="424"/>
      <c r="E26" s="424"/>
      <c r="F26" s="381"/>
      <c r="G26" s="50"/>
    </row>
    <row r="27" spans="2:7" ht="14.25">
      <c r="B27" s="51"/>
      <c r="C27" s="53"/>
      <c r="D27" s="53"/>
      <c r="E27" s="53"/>
      <c r="F27" s="53"/>
      <c r="G27" s="50"/>
    </row>
    <row r="28" spans="2:7" ht="14.25">
      <c r="B28" s="51"/>
      <c r="C28" s="53"/>
      <c r="D28" s="53"/>
      <c r="E28" s="53"/>
      <c r="F28" s="53"/>
      <c r="G28" s="50"/>
    </row>
    <row r="29" spans="2:7" ht="14.25">
      <c r="B29" s="51"/>
      <c r="C29" s="53"/>
      <c r="D29" s="53"/>
      <c r="E29" s="53"/>
      <c r="F29" s="53"/>
      <c r="G29" s="50"/>
    </row>
    <row r="30" spans="2:7" ht="15" thickBot="1">
      <c r="B30" s="55"/>
      <c r="C30" s="56"/>
      <c r="D30" s="56"/>
      <c r="E30" s="56"/>
      <c r="F30" s="56"/>
      <c r="G30" s="57"/>
    </row>
    <row r="31" spans="2:7" ht="14.25">
      <c r="B31" s="6"/>
      <c r="C31" s="317"/>
      <c r="D31" s="6"/>
      <c r="E31" s="6"/>
      <c r="F31" s="6"/>
      <c r="G31" s="6"/>
    </row>
    <row r="32" spans="2:7" ht="14.25">
      <c r="B32" s="6"/>
      <c r="C32" s="6"/>
      <c r="D32" s="6"/>
      <c r="E32" s="6"/>
      <c r="F32" s="6"/>
      <c r="G32" s="6"/>
    </row>
    <row r="33" spans="2:7" ht="14.25">
      <c r="B33" s="6"/>
      <c r="C33" s="6"/>
      <c r="D33" s="6"/>
      <c r="E33" s="6"/>
      <c r="F33" s="6"/>
      <c r="G33" s="6"/>
    </row>
    <row r="34" spans="2:7" ht="14.25">
      <c r="B34" s="6"/>
      <c r="C34" s="6"/>
      <c r="D34" s="6"/>
      <c r="E34" s="6"/>
      <c r="F34" s="6"/>
      <c r="G34" s="6"/>
    </row>
    <row r="35" spans="2:7" ht="14.25">
      <c r="B35" s="6"/>
      <c r="C35" s="6"/>
      <c r="D35" s="6"/>
      <c r="E35" s="6"/>
      <c r="F35" s="6"/>
      <c r="G35" s="6"/>
    </row>
    <row r="36" spans="2:7" ht="14.25">
      <c r="B36" s="6"/>
      <c r="C36" s="6"/>
      <c r="D36" s="6"/>
      <c r="E36" s="6"/>
      <c r="F36" s="6"/>
      <c r="G36" s="6"/>
    </row>
    <row r="37" spans="2:7" ht="14.25">
      <c r="B37" s="6"/>
      <c r="C37" s="419"/>
      <c r="D37" s="419"/>
      <c r="E37" s="5"/>
      <c r="F37" s="6"/>
      <c r="G37" s="6"/>
    </row>
    <row r="38" spans="2:7" ht="14.25">
      <c r="B38" s="6"/>
      <c r="C38" s="419"/>
      <c r="D38" s="419"/>
      <c r="E38" s="5"/>
      <c r="F38" s="6"/>
      <c r="G38" s="6"/>
    </row>
    <row r="39" spans="2:7" ht="14.25">
      <c r="B39" s="6"/>
      <c r="C39" s="432"/>
      <c r="D39" s="432"/>
      <c r="E39" s="432"/>
      <c r="F39" s="432"/>
      <c r="G39" s="6"/>
    </row>
    <row r="40" spans="2:7" ht="14.25">
      <c r="B40" s="6"/>
      <c r="C40" s="422"/>
      <c r="D40" s="422"/>
      <c r="E40" s="423"/>
      <c r="F40" s="423"/>
      <c r="G40" s="6"/>
    </row>
    <row r="41" spans="2:7" ht="14.25">
      <c r="B41" s="6"/>
      <c r="C41" s="422"/>
      <c r="D41" s="422"/>
      <c r="E41" s="420"/>
      <c r="F41" s="420"/>
      <c r="G41" s="6"/>
    </row>
    <row r="42" spans="2:7" ht="14.25">
      <c r="B42" s="6"/>
      <c r="C42" s="6"/>
      <c r="D42" s="6"/>
      <c r="E42" s="6"/>
      <c r="F42" s="6"/>
      <c r="G42" s="6"/>
    </row>
    <row r="43" spans="2:7" ht="14.25">
      <c r="B43" s="6"/>
      <c r="C43" s="419"/>
      <c r="D43" s="419"/>
      <c r="E43" s="5"/>
      <c r="F43" s="6"/>
      <c r="G43" s="6"/>
    </row>
    <row r="44" spans="2:7" ht="14.25">
      <c r="B44" s="6"/>
      <c r="C44" s="419"/>
      <c r="D44" s="419"/>
      <c r="E44" s="421"/>
      <c r="F44" s="421"/>
      <c r="G44" s="6"/>
    </row>
    <row r="45" spans="2:7" ht="14.25">
      <c r="B45" s="6"/>
      <c r="C45" s="5"/>
      <c r="D45" s="5"/>
      <c r="E45" s="5"/>
      <c r="F45" s="5"/>
      <c r="G45" s="6"/>
    </row>
    <row r="46" spans="2:7" ht="14.25">
      <c r="B46" s="6"/>
      <c r="C46" s="422"/>
      <c r="D46" s="422"/>
      <c r="E46" s="423"/>
      <c r="F46" s="423"/>
      <c r="G46" s="6"/>
    </row>
    <row r="47" spans="2:7" ht="14.25">
      <c r="B47" s="6"/>
      <c r="C47" s="422"/>
      <c r="D47" s="422"/>
      <c r="E47" s="420"/>
      <c r="F47" s="420"/>
      <c r="G47" s="6"/>
    </row>
    <row r="48" spans="2:7" ht="14.25">
      <c r="B48" s="6"/>
      <c r="C48" s="6"/>
      <c r="D48" s="6"/>
      <c r="E48" s="6"/>
      <c r="F48" s="6"/>
      <c r="G48" s="6"/>
    </row>
    <row r="49" spans="2:7" ht="14.25">
      <c r="B49" s="6"/>
      <c r="C49" s="419"/>
      <c r="D49" s="419"/>
      <c r="E49" s="6"/>
      <c r="F49" s="6"/>
      <c r="G49" s="6"/>
    </row>
    <row r="50" spans="2:7" ht="14.25">
      <c r="B50" s="6"/>
      <c r="C50" s="419"/>
      <c r="D50" s="419"/>
      <c r="E50" s="420"/>
      <c r="F50" s="420"/>
      <c r="G50" s="6"/>
    </row>
    <row r="51" spans="2:7" ht="14.25">
      <c r="B51" s="6"/>
      <c r="C51" s="422"/>
      <c r="D51" s="422"/>
      <c r="E51" s="420"/>
      <c r="F51" s="420"/>
      <c r="G51" s="6"/>
    </row>
    <row r="52" spans="2:7" ht="14.25">
      <c r="B52" s="6"/>
      <c r="C52" s="7"/>
      <c r="D52" s="6"/>
      <c r="E52" s="7"/>
      <c r="F52" s="6"/>
      <c r="G52" s="6"/>
    </row>
    <row r="53" spans="2:7" ht="14.25">
      <c r="B53" s="6"/>
      <c r="C53" s="7"/>
      <c r="D53" s="7"/>
      <c r="E53" s="7"/>
      <c r="F53" s="7"/>
      <c r="G53" s="7"/>
    </row>
  </sheetData>
  <sheetProtection/>
  <mergeCells count="40">
    <mergeCell ref="C51:D51"/>
    <mergeCell ref="E51:F51"/>
    <mergeCell ref="C47:D47"/>
    <mergeCell ref="E47:F47"/>
    <mergeCell ref="C37:D37"/>
    <mergeCell ref="C38:D38"/>
    <mergeCell ref="E41:F41"/>
    <mergeCell ref="C43:D43"/>
    <mergeCell ref="C39:F39"/>
    <mergeCell ref="C40:D40"/>
    <mergeCell ref="C25:D25"/>
    <mergeCell ref="E10:F10"/>
    <mergeCell ref="E11:F11"/>
    <mergeCell ref="E12:F12"/>
    <mergeCell ref="E40:F40"/>
    <mergeCell ref="C41:D41"/>
    <mergeCell ref="E25:F25"/>
    <mergeCell ref="E14:F14"/>
    <mergeCell ref="E20:F20"/>
    <mergeCell ref="E21:F21"/>
    <mergeCell ref="C3:F3"/>
    <mergeCell ref="C49:D49"/>
    <mergeCell ref="C50:D50"/>
    <mergeCell ref="E50:F50"/>
    <mergeCell ref="C44:D44"/>
    <mergeCell ref="E44:F44"/>
    <mergeCell ref="C46:D46"/>
    <mergeCell ref="E46:F46"/>
    <mergeCell ref="C26:F26"/>
    <mergeCell ref="B4:F4"/>
    <mergeCell ref="C5:F5"/>
    <mergeCell ref="C7:D7"/>
    <mergeCell ref="C8:F8"/>
    <mergeCell ref="E9:F9"/>
    <mergeCell ref="E13:F13"/>
    <mergeCell ref="C24:F24"/>
    <mergeCell ref="C17:F17"/>
    <mergeCell ref="C18:F18"/>
    <mergeCell ref="E15:F15"/>
    <mergeCell ref="E19:F19"/>
  </mergeCells>
  <dataValidations count="2">
    <dataValidation type="whole" allowBlank="1" showInputMessage="1" showErrorMessage="1" sqref="E46 E40">
      <formula1>-999999999</formula1>
      <formula2>999999999</formula2>
    </dataValidation>
    <dataValidation type="list" allowBlank="1" showInputMessage="1" showErrorMessage="1" sqref="E50">
      <formula1>$K$57:$K$58</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Z171"/>
  <sheetViews>
    <sheetView zoomScalePageLayoutView="90" workbookViewId="0" topLeftCell="D121">
      <selection activeCell="H51" sqref="H51:H54"/>
    </sheetView>
  </sheetViews>
  <sheetFormatPr defaultColWidth="8.57421875" defaultRowHeight="15"/>
  <cols>
    <col min="1" max="2" width="2.421875" style="0" customWidth="1"/>
    <col min="3" max="3" width="22.421875" style="8" customWidth="1"/>
    <col min="4" max="4" width="11.57421875" style="0" customWidth="1"/>
    <col min="5" max="5" width="17.57421875" style="0" customWidth="1"/>
    <col min="6" max="6" width="17.00390625" style="329" customWidth="1"/>
    <col min="7" max="7" width="14.57421875" style="0" customWidth="1"/>
    <col min="8" max="8" width="75.57421875" style="0" customWidth="1"/>
    <col min="9" max="9" width="16.421875" style="0" customWidth="1"/>
    <col min="10" max="10" width="2.57421875" style="0" customWidth="1"/>
    <col min="11" max="11" width="2.00390625" style="0" customWidth="1"/>
    <col min="12" max="12" width="40.57421875" style="0" customWidth="1"/>
  </cols>
  <sheetData>
    <row r="1" spans="1:10" ht="15" thickBot="1">
      <c r="A1" s="1"/>
      <c r="B1" s="1"/>
      <c r="C1" s="14"/>
      <c r="D1" s="1"/>
      <c r="E1" s="1"/>
      <c r="F1" s="322"/>
      <c r="G1" s="1"/>
      <c r="J1" s="1"/>
    </row>
    <row r="2" spans="1:10" ht="15" thickBot="1">
      <c r="A2" s="1"/>
      <c r="B2" s="32"/>
      <c r="C2" s="33"/>
      <c r="D2" s="34"/>
      <c r="E2" s="34"/>
      <c r="F2" s="323"/>
      <c r="G2" s="34"/>
      <c r="H2" s="81"/>
      <c r="I2" s="81"/>
      <c r="J2" s="35"/>
    </row>
    <row r="3" spans="1:10" ht="20.25" thickBot="1">
      <c r="A3" s="1"/>
      <c r="B3" s="83"/>
      <c r="C3" s="404" t="s">
        <v>247</v>
      </c>
      <c r="D3" s="405"/>
      <c r="E3" s="405"/>
      <c r="F3" s="405"/>
      <c r="G3" s="405"/>
      <c r="H3" s="405"/>
      <c r="I3" s="406"/>
      <c r="J3" s="85"/>
    </row>
    <row r="4" spans="1:10" ht="14.25">
      <c r="A4" s="1"/>
      <c r="B4" s="36"/>
      <c r="C4" s="466" t="s">
        <v>220</v>
      </c>
      <c r="D4" s="466"/>
      <c r="E4" s="466"/>
      <c r="F4" s="466"/>
      <c r="G4" s="466"/>
      <c r="H4" s="466"/>
      <c r="I4" s="466"/>
      <c r="J4" s="37"/>
    </row>
    <row r="5" spans="1:10" ht="14.25">
      <c r="A5" s="1"/>
      <c r="B5" s="36"/>
      <c r="C5" s="114"/>
      <c r="D5" s="114"/>
      <c r="E5" s="114"/>
      <c r="F5" s="324"/>
      <c r="G5" s="114"/>
      <c r="H5" s="114"/>
      <c r="I5" s="114"/>
      <c r="J5" s="37"/>
    </row>
    <row r="6" spans="1:10" ht="14.25">
      <c r="A6" s="1"/>
      <c r="B6" s="36"/>
      <c r="C6" s="38"/>
      <c r="D6" s="39"/>
      <c r="E6" s="39"/>
      <c r="F6" s="325"/>
      <c r="G6" s="39"/>
      <c r="H6" s="84"/>
      <c r="I6" s="84"/>
      <c r="J6" s="37"/>
    </row>
    <row r="7" spans="1:10" ht="36" customHeight="1">
      <c r="A7" s="1"/>
      <c r="B7" s="36"/>
      <c r="C7" s="38"/>
      <c r="D7" s="467" t="s">
        <v>248</v>
      </c>
      <c r="E7" s="467"/>
      <c r="F7" s="467" t="s">
        <v>251</v>
      </c>
      <c r="G7" s="467"/>
      <c r="H7" s="344" t="s">
        <v>252</v>
      </c>
      <c r="I7" s="344" t="s">
        <v>228</v>
      </c>
      <c r="J7" s="37"/>
    </row>
    <row r="8" spans="1:52" s="8" customFormat="1" ht="70.5" customHeight="1">
      <c r="A8" s="14"/>
      <c r="B8" s="41"/>
      <c r="C8" s="96" t="s">
        <v>246</v>
      </c>
      <c r="D8" s="453" t="s">
        <v>777</v>
      </c>
      <c r="E8" s="443"/>
      <c r="F8" s="459" t="s">
        <v>693</v>
      </c>
      <c r="G8" s="460"/>
      <c r="H8" s="346" t="s">
        <v>716</v>
      </c>
      <c r="I8" s="345" t="s">
        <v>222</v>
      </c>
      <c r="J8" s="42"/>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52" s="8" customFormat="1" ht="57" customHeight="1">
      <c r="A9" s="14"/>
      <c r="B9" s="41"/>
      <c r="C9" s="96"/>
      <c r="D9" s="453"/>
      <c r="E9" s="443"/>
      <c r="F9" s="434" t="s">
        <v>694</v>
      </c>
      <c r="G9" s="435"/>
      <c r="H9" s="319" t="s">
        <v>819</v>
      </c>
      <c r="I9" s="244" t="s">
        <v>223</v>
      </c>
      <c r="J9" s="42"/>
      <c r="L9"/>
      <c r="M9"/>
      <c r="N9"/>
      <c r="O9"/>
      <c r="P9"/>
      <c r="Q9"/>
      <c r="R9"/>
      <c r="S9"/>
      <c r="T9"/>
      <c r="U9"/>
      <c r="V9"/>
      <c r="W9"/>
      <c r="X9"/>
      <c r="Y9"/>
      <c r="Z9"/>
      <c r="AA9"/>
      <c r="AB9"/>
      <c r="AC9"/>
      <c r="AD9"/>
      <c r="AE9"/>
      <c r="AF9"/>
      <c r="AG9"/>
      <c r="AH9"/>
      <c r="AI9"/>
      <c r="AJ9"/>
      <c r="AK9"/>
      <c r="AL9"/>
      <c r="AM9"/>
      <c r="AN9"/>
      <c r="AO9"/>
      <c r="AP9"/>
      <c r="AQ9"/>
      <c r="AR9"/>
      <c r="AS9"/>
      <c r="AT9"/>
      <c r="AU9"/>
      <c r="AV9"/>
      <c r="AW9"/>
      <c r="AX9"/>
      <c r="AY9"/>
      <c r="AZ9"/>
    </row>
    <row r="10" spans="1:52" s="8" customFormat="1" ht="119.25" customHeight="1">
      <c r="A10" s="14"/>
      <c r="B10" s="41"/>
      <c r="C10" s="96"/>
      <c r="D10" s="454"/>
      <c r="E10" s="445"/>
      <c r="F10" s="434" t="s">
        <v>695</v>
      </c>
      <c r="G10" s="435"/>
      <c r="H10" s="320" t="s">
        <v>820</v>
      </c>
      <c r="I10" s="244" t="str">
        <f>I8</f>
        <v>Highly Satisfactory (HS)</v>
      </c>
      <c r="J10" s="42"/>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8" customFormat="1" ht="72" customHeight="1">
      <c r="A11" s="14"/>
      <c r="B11" s="41"/>
      <c r="C11" s="96"/>
      <c r="D11" s="458" t="s">
        <v>772</v>
      </c>
      <c r="E11" s="441"/>
      <c r="F11" s="459" t="s">
        <v>696</v>
      </c>
      <c r="G11" s="460"/>
      <c r="H11" s="348" t="s">
        <v>717</v>
      </c>
      <c r="I11" s="244" t="str">
        <f>I9</f>
        <v>Satisfactory (S)</v>
      </c>
      <c r="J11" s="42"/>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2:52" s="8" customFormat="1" ht="58.5" customHeight="1">
      <c r="B12" s="41"/>
      <c r="C12" s="96"/>
      <c r="D12" s="453"/>
      <c r="E12" s="443"/>
      <c r="F12" s="434" t="s">
        <v>697</v>
      </c>
      <c r="G12" s="435"/>
      <c r="H12" s="320" t="s">
        <v>718</v>
      </c>
      <c r="I12" s="244" t="s">
        <v>223</v>
      </c>
      <c r="J12" s="4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8" customFormat="1" ht="55.5" customHeight="1">
      <c r="A13" s="14"/>
      <c r="B13" s="41"/>
      <c r="C13" s="96"/>
      <c r="D13" s="453"/>
      <c r="E13" s="443"/>
      <c r="F13" s="434" t="s">
        <v>719</v>
      </c>
      <c r="G13" s="435"/>
      <c r="H13" s="320" t="s">
        <v>821</v>
      </c>
      <c r="I13" s="244" t="str">
        <f>I11</f>
        <v>Satisfactory (S)</v>
      </c>
      <c r="J13" s="42"/>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8" customFormat="1" ht="123" customHeight="1">
      <c r="A14" s="14"/>
      <c r="B14" s="41"/>
      <c r="C14" s="96"/>
      <c r="D14" s="454"/>
      <c r="E14" s="445"/>
      <c r="F14" s="456" t="s">
        <v>698</v>
      </c>
      <c r="G14" s="457"/>
      <c r="H14" s="320" t="s">
        <v>822</v>
      </c>
      <c r="I14" s="244" t="s">
        <v>667</v>
      </c>
      <c r="J14" s="42"/>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8" customFormat="1" ht="61.5" customHeight="1">
      <c r="A15" s="14"/>
      <c r="B15" s="41"/>
      <c r="C15" s="96"/>
      <c r="D15" s="458" t="s">
        <v>774</v>
      </c>
      <c r="E15" s="441"/>
      <c r="F15" s="455" t="s">
        <v>699</v>
      </c>
      <c r="G15" s="455"/>
      <c r="H15" s="261" t="s">
        <v>823</v>
      </c>
      <c r="I15" s="244" t="s">
        <v>222</v>
      </c>
      <c r="J15" s="42"/>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8" customFormat="1" ht="100.5" customHeight="1">
      <c r="A16" s="14"/>
      <c r="B16" s="41"/>
      <c r="C16" s="96"/>
      <c r="D16" s="453"/>
      <c r="E16" s="443"/>
      <c r="F16" s="470" t="s">
        <v>700</v>
      </c>
      <c r="G16" s="471"/>
      <c r="H16" s="261" t="s">
        <v>720</v>
      </c>
      <c r="I16" s="244" t="s">
        <v>222</v>
      </c>
      <c r="J16" s="42"/>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52" s="8" customFormat="1" ht="66" customHeight="1">
      <c r="A17" s="14"/>
      <c r="B17" s="41"/>
      <c r="C17" s="96"/>
      <c r="D17" s="454"/>
      <c r="E17" s="445"/>
      <c r="F17" s="470" t="s">
        <v>701</v>
      </c>
      <c r="G17" s="471"/>
      <c r="H17" s="279" t="s">
        <v>721</v>
      </c>
      <c r="I17" s="244" t="s">
        <v>226</v>
      </c>
      <c r="J17" s="42"/>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row>
    <row r="18" spans="1:52" s="8" customFormat="1" ht="64.5" customHeight="1">
      <c r="A18" s="14"/>
      <c r="B18" s="41"/>
      <c r="C18" s="96"/>
      <c r="D18" s="458" t="s">
        <v>775</v>
      </c>
      <c r="E18" s="441"/>
      <c r="F18" s="470" t="s">
        <v>824</v>
      </c>
      <c r="G18" s="471"/>
      <c r="H18" s="261" t="s">
        <v>825</v>
      </c>
      <c r="I18" s="244" t="s">
        <v>222</v>
      </c>
      <c r="J18" s="42"/>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52" s="8" customFormat="1" ht="140.25">
      <c r="A19" s="14"/>
      <c r="B19" s="41"/>
      <c r="C19" s="96"/>
      <c r="D19" s="453"/>
      <c r="E19" s="443"/>
      <c r="F19" s="434" t="s">
        <v>702</v>
      </c>
      <c r="G19" s="435"/>
      <c r="H19" s="244" t="s">
        <v>826</v>
      </c>
      <c r="I19" s="244" t="str">
        <f>I18</f>
        <v>Highly Satisfactory (HS)</v>
      </c>
      <c r="J19" s="42"/>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1:52" s="8" customFormat="1" ht="180" customHeight="1">
      <c r="A20" s="14"/>
      <c r="B20" s="41"/>
      <c r="C20" s="96"/>
      <c r="D20" s="453"/>
      <c r="E20" s="443"/>
      <c r="F20" s="434" t="s">
        <v>703</v>
      </c>
      <c r="G20" s="435"/>
      <c r="H20" s="278" t="s">
        <v>827</v>
      </c>
      <c r="I20" s="244" t="str">
        <f>I19</f>
        <v>Highly Satisfactory (HS)</v>
      </c>
      <c r="J20" s="42"/>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row>
    <row r="21" spans="1:52" s="8" customFormat="1" ht="222" customHeight="1">
      <c r="A21" s="14"/>
      <c r="B21" s="41"/>
      <c r="C21" s="96"/>
      <c r="D21" s="454"/>
      <c r="E21" s="445"/>
      <c r="F21" s="434" t="s">
        <v>704</v>
      </c>
      <c r="G21" s="435"/>
      <c r="H21" s="302" t="s">
        <v>828</v>
      </c>
      <c r="I21" s="244" t="str">
        <f>I20</f>
        <v>Highly Satisfactory (HS)</v>
      </c>
      <c r="J21" s="42"/>
      <c r="L21"/>
      <c r="M21" s="307"/>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row>
    <row r="22" spans="1:52" s="8" customFormat="1" ht="121.5" customHeight="1">
      <c r="A22" s="14"/>
      <c r="B22" s="41"/>
      <c r="C22" s="94"/>
      <c r="D22" s="474" t="s">
        <v>776</v>
      </c>
      <c r="E22" s="441"/>
      <c r="F22" s="472" t="s">
        <v>705</v>
      </c>
      <c r="G22" s="473"/>
      <c r="H22" s="278" t="s">
        <v>829</v>
      </c>
      <c r="I22" s="244" t="s">
        <v>226</v>
      </c>
      <c r="J22" s="4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row>
    <row r="23" spans="1:52" s="8" customFormat="1" ht="51.75" customHeight="1">
      <c r="A23" s="14"/>
      <c r="B23" s="41"/>
      <c r="C23" s="94"/>
      <c r="D23" s="475"/>
      <c r="E23" s="445"/>
      <c r="F23" s="434" t="s">
        <v>830</v>
      </c>
      <c r="G23" s="435"/>
      <c r="H23" s="320" t="s">
        <v>831</v>
      </c>
      <c r="I23" s="244" t="s">
        <v>223</v>
      </c>
      <c r="J23" s="42"/>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s="8" customFormat="1" ht="60" customHeight="1">
      <c r="A24" s="14"/>
      <c r="B24" s="41"/>
      <c r="C24" s="96"/>
      <c r="D24" s="458" t="s">
        <v>839</v>
      </c>
      <c r="E24" s="441"/>
      <c r="F24" s="433" t="s">
        <v>706</v>
      </c>
      <c r="G24" s="433"/>
      <c r="H24" s="358" t="s">
        <v>832</v>
      </c>
      <c r="I24" s="244" t="s">
        <v>226</v>
      </c>
      <c r="J24" s="42"/>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s="8" customFormat="1" ht="54.75" customHeight="1">
      <c r="A25" s="14"/>
      <c r="B25" s="41"/>
      <c r="C25" s="96"/>
      <c r="D25" s="453"/>
      <c r="E25" s="443"/>
      <c r="F25" s="434" t="s">
        <v>833</v>
      </c>
      <c r="G25" s="435"/>
      <c r="H25" s="278" t="s">
        <v>834</v>
      </c>
      <c r="I25" s="244" t="s">
        <v>226</v>
      </c>
      <c r="J25" s="42"/>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s="8" customFormat="1" ht="43.5" customHeight="1">
      <c r="A26" s="14"/>
      <c r="B26" s="41"/>
      <c r="C26" s="96"/>
      <c r="D26" s="454"/>
      <c r="E26" s="445"/>
      <c r="F26" s="434" t="s">
        <v>707</v>
      </c>
      <c r="G26" s="435"/>
      <c r="H26" s="278" t="s">
        <v>722</v>
      </c>
      <c r="I26" s="244" t="s">
        <v>223</v>
      </c>
      <c r="J26" s="42"/>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8" customFormat="1" ht="94.5" customHeight="1">
      <c r="A27" s="14"/>
      <c r="B27" s="41"/>
      <c r="C27" s="96"/>
      <c r="D27" s="458" t="s">
        <v>638</v>
      </c>
      <c r="E27" s="441"/>
      <c r="F27" s="456" t="s">
        <v>708</v>
      </c>
      <c r="G27" s="457"/>
      <c r="H27" s="278" t="s">
        <v>835</v>
      </c>
      <c r="I27" s="244" t="s">
        <v>689</v>
      </c>
      <c r="J27" s="42"/>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s="8" customFormat="1" ht="63.75" customHeight="1">
      <c r="A28" s="14"/>
      <c r="B28" s="41"/>
      <c r="C28" s="96"/>
      <c r="D28" s="454"/>
      <c r="E28" s="445"/>
      <c r="F28" s="468" t="s">
        <v>709</v>
      </c>
      <c r="G28" s="468"/>
      <c r="H28" s="354" t="s">
        <v>723</v>
      </c>
      <c r="I28" s="302" t="str">
        <f>I26</f>
        <v>Satisfactory (S)</v>
      </c>
      <c r="J28" s="42"/>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8" customFormat="1" ht="36.75" customHeight="1">
      <c r="A29" s="14"/>
      <c r="B29" s="41"/>
      <c r="C29" s="96"/>
      <c r="D29" s="458" t="s">
        <v>639</v>
      </c>
      <c r="E29" s="441"/>
      <c r="F29" s="434" t="s">
        <v>710</v>
      </c>
      <c r="G29" s="435"/>
      <c r="H29" s="279" t="s">
        <v>724</v>
      </c>
      <c r="I29" s="302" t="str">
        <f>I27</f>
        <v>Marginally satisfactory (MS)</v>
      </c>
      <c r="J29" s="42"/>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8" customFormat="1" ht="33.75" customHeight="1">
      <c r="A30" s="14"/>
      <c r="B30" s="41"/>
      <c r="C30" s="96"/>
      <c r="D30" s="454"/>
      <c r="E30" s="445"/>
      <c r="F30" s="463" t="s">
        <v>711</v>
      </c>
      <c r="G30" s="464"/>
      <c r="H30" s="279" t="s">
        <v>836</v>
      </c>
      <c r="I30" s="244" t="s">
        <v>226</v>
      </c>
      <c r="J30" s="42"/>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52" s="8" customFormat="1" ht="40.5" customHeight="1">
      <c r="A31" s="14"/>
      <c r="B31" s="41"/>
      <c r="C31" s="96"/>
      <c r="D31" s="458" t="s">
        <v>640</v>
      </c>
      <c r="E31" s="441"/>
      <c r="F31" s="434" t="s">
        <v>712</v>
      </c>
      <c r="G31" s="435"/>
      <c r="H31" s="279" t="s">
        <v>725</v>
      </c>
      <c r="I31" s="244" t="str">
        <f>I28</f>
        <v>Satisfactory (S)</v>
      </c>
      <c r="J31" s="42"/>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52" s="8" customFormat="1" ht="50.25" customHeight="1">
      <c r="A32" s="14"/>
      <c r="B32" s="41"/>
      <c r="C32" s="96"/>
      <c r="D32" s="453"/>
      <c r="E32" s="443"/>
      <c r="F32" s="434" t="s">
        <v>713</v>
      </c>
      <c r="G32" s="435"/>
      <c r="H32" s="321" t="s">
        <v>837</v>
      </c>
      <c r="I32" s="244" t="str">
        <f>I31</f>
        <v>Satisfactory (S)</v>
      </c>
      <c r="J32" s="4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row>
    <row r="33" spans="1:52" s="8" customFormat="1" ht="133.5" customHeight="1">
      <c r="A33" s="14"/>
      <c r="B33" s="41"/>
      <c r="C33" s="96"/>
      <c r="D33" s="453"/>
      <c r="E33" s="443"/>
      <c r="F33" s="434" t="s">
        <v>714</v>
      </c>
      <c r="G33" s="435"/>
      <c r="H33" s="279" t="s">
        <v>838</v>
      </c>
      <c r="I33" s="244" t="s">
        <v>222</v>
      </c>
      <c r="J33" s="42"/>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row>
    <row r="34" spans="2:52" s="8" customFormat="1" ht="64.5" customHeight="1">
      <c r="B34" s="41"/>
      <c r="C34" s="96"/>
      <c r="D34" s="454"/>
      <c r="E34" s="445"/>
      <c r="F34" s="434" t="s">
        <v>715</v>
      </c>
      <c r="G34" s="435"/>
      <c r="H34" s="278" t="s">
        <v>726</v>
      </c>
      <c r="I34" s="244" t="s">
        <v>223</v>
      </c>
      <c r="J34" s="42"/>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row>
    <row r="35" spans="1:52" s="8" customFormat="1" ht="15" thickBot="1">
      <c r="A35" s="14"/>
      <c r="B35" s="41"/>
      <c r="C35" s="94"/>
      <c r="D35" s="43"/>
      <c r="E35" s="43"/>
      <c r="F35" s="43"/>
      <c r="G35" s="43"/>
      <c r="H35" s="100" t="s">
        <v>249</v>
      </c>
      <c r="I35" s="280" t="s">
        <v>223</v>
      </c>
      <c r="J35" s="42"/>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row>
    <row r="36" spans="1:52" s="8" customFormat="1" ht="14.25">
      <c r="A36" s="14"/>
      <c r="B36" s="41"/>
      <c r="C36" s="94"/>
      <c r="D36" s="43"/>
      <c r="E36" s="43"/>
      <c r="F36" s="43"/>
      <c r="G36" s="43"/>
      <c r="H36" s="101"/>
      <c r="I36" s="38"/>
      <c r="J36" s="42"/>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row>
    <row r="37" spans="1:52" s="8" customFormat="1" ht="15" thickBot="1">
      <c r="A37" s="14"/>
      <c r="B37" s="41"/>
      <c r="C37" s="94"/>
      <c r="D37" s="469" t="s">
        <v>272</v>
      </c>
      <c r="E37" s="469"/>
      <c r="F37" s="469"/>
      <c r="G37" s="469"/>
      <c r="H37" s="469"/>
      <c r="I37" s="469"/>
      <c r="J37" s="42"/>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1:52" s="8" customFormat="1" ht="15" thickBot="1">
      <c r="A38" s="14"/>
      <c r="B38" s="41"/>
      <c r="C38" s="94"/>
      <c r="D38" s="77" t="s">
        <v>58</v>
      </c>
      <c r="E38" s="447" t="s">
        <v>684</v>
      </c>
      <c r="F38" s="447"/>
      <c r="G38" s="447"/>
      <c r="H38" s="448"/>
      <c r="I38" s="43"/>
      <c r="J38" s="42"/>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row>
    <row r="39" spans="1:52" s="8" customFormat="1" ht="15" thickBot="1">
      <c r="A39" s="14"/>
      <c r="B39" s="41"/>
      <c r="C39" s="94"/>
      <c r="D39" s="77" t="s">
        <v>60</v>
      </c>
      <c r="E39" s="449" t="s">
        <v>685</v>
      </c>
      <c r="F39" s="447"/>
      <c r="G39" s="447"/>
      <c r="H39" s="448"/>
      <c r="I39" s="43"/>
      <c r="J39" s="42"/>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row>
    <row r="40" spans="1:52" s="8" customFormat="1" ht="14.25">
      <c r="A40" s="14"/>
      <c r="B40" s="41"/>
      <c r="C40" s="94"/>
      <c r="D40" s="43"/>
      <c r="E40" s="43"/>
      <c r="F40" s="43"/>
      <c r="G40" s="43"/>
      <c r="H40" s="43"/>
      <c r="I40" s="43"/>
      <c r="J40" s="42"/>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row>
    <row r="41" spans="1:52" s="8" customFormat="1" ht="32.25" customHeight="1" thickBot="1">
      <c r="A41" s="14"/>
      <c r="B41" s="41"/>
      <c r="C41" s="407" t="s">
        <v>782</v>
      </c>
      <c r="D41" s="407"/>
      <c r="E41" s="407"/>
      <c r="F41" s="407"/>
      <c r="G41" s="407"/>
      <c r="H41" s="407"/>
      <c r="I41" s="84"/>
      <c r="J41" s="42"/>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row>
    <row r="42" spans="1:52" s="8" customFormat="1" ht="14.25">
      <c r="A42" s="14"/>
      <c r="B42" s="41"/>
      <c r="C42" s="95"/>
      <c r="D42" s="507" t="s">
        <v>845</v>
      </c>
      <c r="E42" s="508"/>
      <c r="F42" s="508"/>
      <c r="G42" s="508"/>
      <c r="H42" s="508"/>
      <c r="I42" s="509"/>
      <c r="J42" s="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row>
    <row r="43" spans="1:52" s="8" customFormat="1" ht="24" customHeight="1">
      <c r="A43" s="14"/>
      <c r="B43" s="41"/>
      <c r="C43" s="95"/>
      <c r="D43" s="510"/>
      <c r="E43" s="511"/>
      <c r="F43" s="511"/>
      <c r="G43" s="511"/>
      <c r="H43" s="511"/>
      <c r="I43" s="512"/>
      <c r="J43" s="42"/>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1:52" s="8" customFormat="1" ht="28.5" customHeight="1">
      <c r="A44" s="14"/>
      <c r="B44" s="41"/>
      <c r="C44" s="95"/>
      <c r="D44" s="510"/>
      <c r="E44" s="511"/>
      <c r="F44" s="511"/>
      <c r="G44" s="511"/>
      <c r="H44" s="511"/>
      <c r="I44" s="512"/>
      <c r="J44" s="42"/>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1:52" s="8" customFormat="1" ht="27" customHeight="1" thickBot="1">
      <c r="A45" s="14"/>
      <c r="B45" s="41"/>
      <c r="C45" s="95"/>
      <c r="D45" s="513"/>
      <c r="E45" s="514"/>
      <c r="F45" s="514"/>
      <c r="G45" s="514"/>
      <c r="H45" s="514"/>
      <c r="I45" s="515"/>
      <c r="J45" s="42"/>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row>
    <row r="46" spans="1:52" s="8" customFormat="1" ht="14.25">
      <c r="A46" s="14"/>
      <c r="B46" s="41"/>
      <c r="C46" s="95"/>
      <c r="D46" s="95"/>
      <c r="E46" s="95"/>
      <c r="F46" s="326"/>
      <c r="G46" s="95"/>
      <c r="H46" s="84"/>
      <c r="I46" s="84"/>
      <c r="J46" s="42"/>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row>
    <row r="47" spans="1:10" ht="15" thickBot="1">
      <c r="A47" s="1"/>
      <c r="B47" s="41"/>
      <c r="C47" s="44"/>
      <c r="D47" s="465" t="s">
        <v>248</v>
      </c>
      <c r="E47" s="465"/>
      <c r="F47" s="439" t="s">
        <v>251</v>
      </c>
      <c r="G47" s="439"/>
      <c r="H47" s="97" t="s">
        <v>252</v>
      </c>
      <c r="I47" s="97" t="s">
        <v>228</v>
      </c>
      <c r="J47" s="42"/>
    </row>
    <row r="48" spans="1:10" ht="84" customHeight="1">
      <c r="A48" s="1"/>
      <c r="B48" s="41"/>
      <c r="C48" s="96" t="s">
        <v>783</v>
      </c>
      <c r="D48" s="516" t="s">
        <v>777</v>
      </c>
      <c r="E48" s="517"/>
      <c r="F48" s="434" t="str">
        <f aca="true" t="shared" si="0" ref="F48:F54">F8</f>
        <v>Realization of technical, socio-economic and environmental feasibility studies of 17 sites in 7 municipalities in the Timbuktu region</v>
      </c>
      <c r="G48" s="435"/>
      <c r="H48" s="501" t="s">
        <v>727</v>
      </c>
      <c r="I48" s="495" t="s">
        <v>223</v>
      </c>
      <c r="J48" s="42"/>
    </row>
    <row r="49" spans="1:10" ht="58.5" customHeight="1">
      <c r="A49" s="1"/>
      <c r="B49" s="41"/>
      <c r="C49" s="96"/>
      <c r="D49" s="453"/>
      <c r="E49" s="443"/>
      <c r="F49" s="434" t="str">
        <f t="shared" si="0"/>
        <v>Deepening of 5 channels of 24,515 km in the region of Timbuktu</v>
      </c>
      <c r="G49" s="435"/>
      <c r="H49" s="502"/>
      <c r="I49" s="496"/>
      <c r="J49" s="42"/>
    </row>
    <row r="50" spans="1:10" ht="36" customHeight="1">
      <c r="A50" s="1"/>
      <c r="B50" s="41"/>
      <c r="C50" s="96"/>
      <c r="D50" s="454"/>
      <c r="E50" s="445"/>
      <c r="F50" s="434" t="str">
        <f t="shared" si="0"/>
        <v>Collection of 160 kg of seeds of adapted native species</v>
      </c>
      <c r="G50" s="435"/>
      <c r="H50" s="503"/>
      <c r="I50" s="497"/>
      <c r="J50" s="42"/>
    </row>
    <row r="51" spans="1:10" ht="54.75" customHeight="1">
      <c r="A51" s="1"/>
      <c r="B51" s="41"/>
      <c r="C51" s="96"/>
      <c r="D51" s="458" t="s">
        <v>772</v>
      </c>
      <c r="E51" s="441"/>
      <c r="F51" s="434" t="str">
        <f t="shared" si="0"/>
        <v>Realization of the technical, socio-economic and environmental feasibility studies of 27 sites in 9 municipalities in the Mopti region</v>
      </c>
      <c r="G51" s="435"/>
      <c r="H51" s="504" t="s">
        <v>728</v>
      </c>
      <c r="I51" s="489" t="str">
        <f>I48</f>
        <v>Satisfactory (S)</v>
      </c>
      <c r="J51" s="42"/>
    </row>
    <row r="52" spans="1:10" ht="54.75" customHeight="1">
      <c r="A52" s="1"/>
      <c r="B52" s="41"/>
      <c r="C52" s="96"/>
      <c r="D52" s="453"/>
      <c r="E52" s="443"/>
      <c r="F52" s="434" t="str">
        <f t="shared" si="0"/>
        <v>Construction of 2 micro-dams (Engré in the commune of Kendé and Orobane in the municipality of Bamba)</v>
      </c>
      <c r="G52" s="435"/>
      <c r="H52" s="505"/>
      <c r="I52" s="490"/>
      <c r="J52" s="42"/>
    </row>
    <row r="53" spans="1:10" ht="14.25" customHeight="1">
      <c r="A53" s="1"/>
      <c r="B53" s="41"/>
      <c r="C53" s="96"/>
      <c r="D53" s="453"/>
      <c r="E53" s="443"/>
      <c r="F53" s="434" t="str">
        <f t="shared" si="0"/>
        <v>Realization of 17 water distribution systems and 03 wells for multiple uses</v>
      </c>
      <c r="G53" s="435"/>
      <c r="H53" s="505"/>
      <c r="I53" s="490"/>
      <c r="J53" s="42"/>
    </row>
    <row r="54" spans="1:10" ht="59.25" customHeight="1">
      <c r="A54" s="1"/>
      <c r="B54" s="41"/>
      <c r="C54" s="96"/>
      <c r="D54" s="454"/>
      <c r="E54" s="445"/>
      <c r="F54" s="434" t="str">
        <f t="shared" si="0"/>
        <v>Development of 6 ponds, including 1 fish pond and 5 ponds for agropastoral purposes</v>
      </c>
      <c r="G54" s="435"/>
      <c r="H54" s="506"/>
      <c r="I54" s="491"/>
      <c r="J54" s="42"/>
    </row>
    <row r="55" spans="1:10" ht="66.75" customHeight="1">
      <c r="A55" s="1"/>
      <c r="B55" s="41"/>
      <c r="C55" s="96"/>
      <c r="D55" s="458" t="s">
        <v>774</v>
      </c>
      <c r="E55" s="441"/>
      <c r="F55" s="434" t="str">
        <f aca="true" t="shared" si="1" ref="F55:F66">F15</f>
        <v>Training of 500 farmers on cropping techniques and conservation of improved cowpea seeds</v>
      </c>
      <c r="G55" s="435"/>
      <c r="H55" s="492" t="s">
        <v>846</v>
      </c>
      <c r="I55" s="495" t="s">
        <v>690</v>
      </c>
      <c r="J55" s="42"/>
    </row>
    <row r="56" spans="1:10" ht="90" customHeight="1">
      <c r="A56" s="1"/>
      <c r="B56" s="41"/>
      <c r="C56" s="96"/>
      <c r="D56" s="453"/>
      <c r="E56" s="443"/>
      <c r="F56" s="434" t="str">
        <f t="shared" si="1"/>
        <v>Provision of 4000 kg of improved seeds (3000 kg of improved cowpea seed and 1000 kg of rice seed) to 500 pilot farmers in 8 communes.</v>
      </c>
      <c r="G56" s="435"/>
      <c r="H56" s="493"/>
      <c r="I56" s="496"/>
      <c r="J56" s="42"/>
    </row>
    <row r="57" spans="1:10" ht="42.75" customHeight="1">
      <c r="A57" s="1"/>
      <c r="B57" s="41"/>
      <c r="C57" s="96"/>
      <c r="D57" s="454"/>
      <c r="E57" s="445"/>
      <c r="F57" s="434" t="str">
        <f t="shared" si="1"/>
        <v>Development of 14 market gardening perimeters including 8 in Mopti and 6 in Timbuktu.</v>
      </c>
      <c r="G57" s="435"/>
      <c r="H57" s="494"/>
      <c r="I57" s="497"/>
      <c r="J57" s="42"/>
    </row>
    <row r="58" spans="1:10" ht="35.25" customHeight="1">
      <c r="A58" s="1"/>
      <c r="B58" s="41"/>
      <c r="C58" s="96"/>
      <c r="D58" s="458" t="s">
        <v>775</v>
      </c>
      <c r="E58" s="441"/>
      <c r="F58" s="434" t="str">
        <f t="shared" si="1"/>
        <v>Training of 55 beneficiaries for the operation of nurseries in Timbuktu</v>
      </c>
      <c r="G58" s="435"/>
      <c r="H58" s="501" t="s">
        <v>729</v>
      </c>
      <c r="I58" s="330" t="s">
        <v>223</v>
      </c>
      <c r="J58" s="42"/>
    </row>
    <row r="59" spans="1:10" ht="39" customHeight="1">
      <c r="A59" s="1"/>
      <c r="B59" s="41"/>
      <c r="C59" s="96"/>
      <c r="D59" s="453"/>
      <c r="E59" s="443"/>
      <c r="F59" s="434" t="str">
        <f t="shared" si="1"/>
        <v>Installation of 7 individual nurseries in Timbuktu and make functional the 08 communal nurseries in the region of Mopti</v>
      </c>
      <c r="G59" s="435"/>
      <c r="H59" s="502"/>
      <c r="I59" s="331"/>
      <c r="J59" s="42"/>
    </row>
    <row r="60" spans="1:10" ht="39.75" customHeight="1">
      <c r="A60" s="1"/>
      <c r="B60" s="41"/>
      <c r="C60" s="96"/>
      <c r="D60" s="453"/>
      <c r="E60" s="443"/>
      <c r="F60" s="434" t="str">
        <f t="shared" si="1"/>
        <v>Support of agroforesters in the monitoring of assisted natural regeneration</v>
      </c>
      <c r="G60" s="435"/>
      <c r="H60" s="502"/>
      <c r="I60" s="331"/>
      <c r="J60" s="42"/>
    </row>
    <row r="61" spans="1:10" ht="39" customHeight="1">
      <c r="A61" s="1"/>
      <c r="B61" s="41"/>
      <c r="C61" s="96"/>
      <c r="D61" s="454"/>
      <c r="E61" s="445"/>
      <c r="F61" s="434" t="str">
        <f t="shared" si="1"/>
        <v>Elaboration of the dynamics of land occupation on the soil of 13 communes tested from 1986 to 2016</v>
      </c>
      <c r="G61" s="435"/>
      <c r="H61" s="503"/>
      <c r="I61" s="331"/>
      <c r="J61" s="42"/>
    </row>
    <row r="62" spans="1:10" ht="66.75" customHeight="1">
      <c r="A62" s="1"/>
      <c r="B62" s="41"/>
      <c r="C62" s="96"/>
      <c r="D62" s="498" t="s">
        <v>776</v>
      </c>
      <c r="E62" s="499"/>
      <c r="F62" s="434" t="str">
        <f t="shared" si="1"/>
        <v>Training of 1,185 women on market gardening and product conservation techniques</v>
      </c>
      <c r="G62" s="435"/>
      <c r="H62" s="501" t="s">
        <v>847</v>
      </c>
      <c r="I62" s="489" t="s">
        <v>224</v>
      </c>
      <c r="J62" s="42"/>
    </row>
    <row r="63" spans="1:10" ht="66.75" customHeight="1">
      <c r="A63" s="1"/>
      <c r="B63" s="41"/>
      <c r="C63" s="96"/>
      <c r="D63" s="500"/>
      <c r="E63" s="460"/>
      <c r="F63" s="434" t="str">
        <f t="shared" si="1"/>
        <v>Provision of a set of small equipment to women for the exploitation of market garden perimeters</v>
      </c>
      <c r="G63" s="435"/>
      <c r="H63" s="503"/>
      <c r="I63" s="491"/>
      <c r="J63" s="42"/>
    </row>
    <row r="64" spans="1:10" ht="84.75" customHeight="1">
      <c r="A64" s="14"/>
      <c r="B64" s="41"/>
      <c r="C64" s="96"/>
      <c r="D64" s="458" t="s">
        <v>839</v>
      </c>
      <c r="E64" s="441"/>
      <c r="F64" s="434" t="str">
        <f t="shared" si="1"/>
        <v>Capacity building of 20 municipal councils composed of 274 elected representatives to integrate climate risk management into municipal plans</v>
      </c>
      <c r="G64" s="435"/>
      <c r="H64" s="501" t="s">
        <v>730</v>
      </c>
      <c r="I64" s="495" t="str">
        <f>I62</f>
        <v>Marginally Satisfactory (MS)</v>
      </c>
      <c r="J64" s="42"/>
    </row>
    <row r="65" spans="1:10" ht="14.25">
      <c r="A65" s="14"/>
      <c r="B65" s="41"/>
      <c r="C65" s="96"/>
      <c r="D65" s="453"/>
      <c r="E65" s="443"/>
      <c r="F65" s="434" t="str">
        <f t="shared" si="1"/>
        <v>Revision of 20 communal PDESC by integrating adaptation options</v>
      </c>
      <c r="G65" s="435"/>
      <c r="H65" s="502"/>
      <c r="I65" s="496"/>
      <c r="J65" s="42"/>
    </row>
    <row r="66" spans="1:10" ht="54.75" customHeight="1">
      <c r="A66" s="14"/>
      <c r="B66" s="41"/>
      <c r="C66" s="96"/>
      <c r="D66" s="454"/>
      <c r="E66" s="445"/>
      <c r="F66" s="434" t="str">
        <f t="shared" si="1"/>
        <v>Support for the access of 20 municipalities to meteorological and agro-climatic information</v>
      </c>
      <c r="G66" s="435"/>
      <c r="H66" s="503"/>
      <c r="I66" s="497"/>
      <c r="J66" s="42"/>
    </row>
    <row r="67" spans="1:10" ht="58.5" customHeight="1">
      <c r="A67" s="1"/>
      <c r="B67" s="41"/>
      <c r="C67" s="96"/>
      <c r="D67" s="461" t="s">
        <v>638</v>
      </c>
      <c r="E67" s="462"/>
      <c r="F67" s="434" t="str">
        <f>F28</f>
        <v>Edition of project communication materials (500 copies of leaflets, 100 Diaries, 200 calendars, 1 magazine) and website www.pacvmt-mali.org</v>
      </c>
      <c r="G67" s="435"/>
      <c r="H67" s="320" t="s">
        <v>731</v>
      </c>
      <c r="I67" s="495" t="str">
        <f>I64</f>
        <v>Marginally Satisfactory (MS)</v>
      </c>
      <c r="J67" s="42"/>
    </row>
    <row r="68" spans="1:10" ht="56.25">
      <c r="A68" s="1"/>
      <c r="B68" s="41"/>
      <c r="C68" s="96"/>
      <c r="D68" s="461" t="s">
        <v>639</v>
      </c>
      <c r="E68" s="462"/>
      <c r="F68" s="434" t="str">
        <f>F29</f>
        <v>20 communes supported on women's income-generating activities</v>
      </c>
      <c r="G68" s="435"/>
      <c r="H68" s="244" t="s">
        <v>848</v>
      </c>
      <c r="I68" s="497"/>
      <c r="J68" s="42"/>
    </row>
    <row r="69" spans="1:10" ht="41.25" customHeight="1">
      <c r="A69" s="1"/>
      <c r="B69" s="41"/>
      <c r="C69" s="94"/>
      <c r="D69" s="440" t="s">
        <v>640</v>
      </c>
      <c r="E69" s="441"/>
      <c r="F69" s="434" t="str">
        <f>F31</f>
        <v>Operating 3 offices including 1 national and 2 regional with a staff of 6 agents including 2 drivers</v>
      </c>
      <c r="G69" s="435"/>
      <c r="H69" s="436" t="s">
        <v>732</v>
      </c>
      <c r="I69" s="489" t="s">
        <v>223</v>
      </c>
      <c r="J69" s="42"/>
    </row>
    <row r="70" spans="1:10" ht="60" customHeight="1">
      <c r="A70" s="1"/>
      <c r="B70" s="41"/>
      <c r="C70" s="94"/>
      <c r="D70" s="442"/>
      <c r="E70" s="443"/>
      <c r="F70" s="434" t="str">
        <f>F32</f>
        <v>Organization of 5 missions (4 monitoring missions and 1 supervision mission)</v>
      </c>
      <c r="G70" s="435"/>
      <c r="H70" s="437"/>
      <c r="I70" s="490"/>
      <c r="J70" s="42"/>
    </row>
    <row r="71" spans="1:10" ht="45.75" customHeight="1">
      <c r="A71" s="1"/>
      <c r="B71" s="41"/>
      <c r="C71" s="94"/>
      <c r="D71" s="442"/>
      <c r="E71" s="443"/>
      <c r="F71" s="434" t="str">
        <f>F33</f>
        <v>Organization and holding of the third session of the steering committee</v>
      </c>
      <c r="G71" s="435"/>
      <c r="H71" s="437"/>
      <c r="I71" s="490"/>
      <c r="J71" s="42"/>
    </row>
    <row r="72" spans="1:10" ht="43.5" customHeight="1">
      <c r="A72" s="1"/>
      <c r="B72" s="41"/>
      <c r="C72" s="94"/>
      <c r="D72" s="444"/>
      <c r="E72" s="445"/>
      <c r="F72" s="434" t="str">
        <f>F34</f>
        <v>Conduct the mid-term evaluation</v>
      </c>
      <c r="G72" s="435"/>
      <c r="H72" s="438"/>
      <c r="I72" s="491"/>
      <c r="J72" s="42"/>
    </row>
    <row r="73" spans="1:10" ht="28.5" thickBot="1">
      <c r="A73" s="1"/>
      <c r="B73" s="41"/>
      <c r="C73" s="38"/>
      <c r="D73" s="38"/>
      <c r="E73" s="38"/>
      <c r="F73" s="327"/>
      <c r="G73" s="38"/>
      <c r="H73" s="100" t="s">
        <v>249</v>
      </c>
      <c r="I73" s="281" t="s">
        <v>224</v>
      </c>
      <c r="J73" s="42"/>
    </row>
    <row r="74" spans="1:10" ht="15" thickBot="1">
      <c r="A74" s="1"/>
      <c r="B74" s="41"/>
      <c r="C74" s="38"/>
      <c r="D74" s="134" t="s">
        <v>272</v>
      </c>
      <c r="E74" s="84"/>
      <c r="F74" s="327"/>
      <c r="G74" s="38"/>
      <c r="H74" s="101"/>
      <c r="I74" s="38"/>
      <c r="J74" s="42"/>
    </row>
    <row r="75" spans="1:10" ht="15" thickBot="1">
      <c r="A75" s="1"/>
      <c r="B75" s="41"/>
      <c r="C75" s="38"/>
      <c r="D75" s="77" t="s">
        <v>58</v>
      </c>
      <c r="E75" s="446" t="s">
        <v>634</v>
      </c>
      <c r="F75" s="447"/>
      <c r="G75" s="447"/>
      <c r="H75" s="448"/>
      <c r="I75" s="38"/>
      <c r="J75" s="42"/>
    </row>
    <row r="76" spans="1:10" ht="15" thickBot="1">
      <c r="A76" s="1"/>
      <c r="B76" s="41"/>
      <c r="C76" s="38"/>
      <c r="D76" s="77"/>
      <c r="E76" s="446" t="s">
        <v>655</v>
      </c>
      <c r="F76" s="447"/>
      <c r="G76" s="447"/>
      <c r="H76" s="448"/>
      <c r="I76" s="38"/>
      <c r="J76" s="42"/>
    </row>
    <row r="77" spans="1:10" ht="15" thickBot="1">
      <c r="A77" s="1"/>
      <c r="B77" s="41"/>
      <c r="C77" s="38"/>
      <c r="D77" s="77" t="s">
        <v>60</v>
      </c>
      <c r="E77" s="449" t="s">
        <v>668</v>
      </c>
      <c r="F77" s="447"/>
      <c r="G77" s="447"/>
      <c r="H77" s="448"/>
      <c r="I77" s="38"/>
      <c r="J77" s="42"/>
    </row>
    <row r="78" spans="1:10" ht="14.25">
      <c r="A78" s="1"/>
      <c r="B78" s="41"/>
      <c r="C78" s="38"/>
      <c r="D78" s="77"/>
      <c r="E78" s="38"/>
      <c r="F78" s="327"/>
      <c r="G78" s="38"/>
      <c r="H78" s="38"/>
      <c r="I78" s="38"/>
      <c r="J78" s="42"/>
    </row>
    <row r="79" spans="1:10" ht="14.25">
      <c r="A79" s="1"/>
      <c r="B79" s="41"/>
      <c r="C79" s="407" t="s">
        <v>782</v>
      </c>
      <c r="D79" s="407"/>
      <c r="E79" s="407"/>
      <c r="F79" s="407"/>
      <c r="G79" s="407"/>
      <c r="H79" s="407"/>
      <c r="I79" s="38"/>
      <c r="J79" s="42"/>
    </row>
    <row r="80" spans="1:10" ht="198" customHeight="1">
      <c r="A80" s="1"/>
      <c r="B80" s="41"/>
      <c r="C80" s="38"/>
      <c r="D80" s="450" t="s">
        <v>849</v>
      </c>
      <c r="E80" s="451"/>
      <c r="F80" s="451"/>
      <c r="G80" s="451"/>
      <c r="H80" s="452"/>
      <c r="I80" s="38"/>
      <c r="J80" s="42"/>
    </row>
    <row r="81" spans="1:10" ht="14.25">
      <c r="A81" s="1"/>
      <c r="B81" s="41"/>
      <c r="C81" s="38"/>
      <c r="D81" s="38"/>
      <c r="E81" s="38"/>
      <c r="F81" s="38"/>
      <c r="G81" s="38"/>
      <c r="H81" s="38"/>
      <c r="I81" s="38"/>
      <c r="J81" s="42"/>
    </row>
    <row r="82" spans="1:10" ht="14.25">
      <c r="A82" s="1"/>
      <c r="B82" s="41"/>
      <c r="C82" s="44"/>
      <c r="D82" s="439" t="s">
        <v>248</v>
      </c>
      <c r="E82" s="439"/>
      <c r="F82" s="439" t="s">
        <v>251</v>
      </c>
      <c r="G82" s="439"/>
      <c r="H82" s="97" t="s">
        <v>252</v>
      </c>
      <c r="I82" s="97" t="s">
        <v>228</v>
      </c>
      <c r="J82" s="42"/>
    </row>
    <row r="83" spans="1:10" ht="27.75">
      <c r="A83" s="1"/>
      <c r="B83" s="41"/>
      <c r="C83" s="94" t="s">
        <v>669</v>
      </c>
      <c r="D83" s="440" t="s">
        <v>777</v>
      </c>
      <c r="E83" s="441"/>
      <c r="F83" s="433" t="str">
        <f>F48</f>
        <v>Realization of technical, socio-economic and environmental feasibility studies of 17 sites in 7 municipalities in the Timbuktu region</v>
      </c>
      <c r="G83" s="433"/>
      <c r="H83" s="277"/>
      <c r="I83" s="244"/>
      <c r="J83" s="42"/>
    </row>
    <row r="84" spans="1:10" ht="14.25">
      <c r="A84" s="1"/>
      <c r="B84" s="41"/>
      <c r="C84" s="94"/>
      <c r="D84" s="442"/>
      <c r="E84" s="443"/>
      <c r="F84" s="433" t="str">
        <f aca="true" t="shared" si="2" ref="F84:F107">F49</f>
        <v>Deepening of 5 channels of 24,515 km in the region of Timbuktu</v>
      </c>
      <c r="G84" s="433"/>
      <c r="H84" s="277"/>
      <c r="I84" s="244"/>
      <c r="J84" s="42"/>
    </row>
    <row r="85" spans="1:10" ht="14.25">
      <c r="A85" s="1"/>
      <c r="B85" s="41"/>
      <c r="C85" s="94"/>
      <c r="D85" s="444"/>
      <c r="E85" s="445"/>
      <c r="F85" s="433" t="str">
        <f t="shared" si="2"/>
        <v>Collection of 160 kg of seeds of adapted native species</v>
      </c>
      <c r="G85" s="433"/>
      <c r="H85" s="277"/>
      <c r="I85" s="244"/>
      <c r="J85" s="42"/>
    </row>
    <row r="86" spans="1:10" ht="14.25">
      <c r="A86" s="1"/>
      <c r="B86" s="41"/>
      <c r="C86" s="94"/>
      <c r="D86" s="440" t="s">
        <v>772</v>
      </c>
      <c r="E86" s="441"/>
      <c r="F86" s="433" t="str">
        <f t="shared" si="2"/>
        <v>Realization of the technical, socio-economic and environmental feasibility studies of 27 sites in 9 municipalities in the Mopti region</v>
      </c>
      <c r="G86" s="433"/>
      <c r="H86" s="277"/>
      <c r="I86" s="244"/>
      <c r="J86" s="42"/>
    </row>
    <row r="87" spans="1:10" ht="14.25">
      <c r="A87" s="1"/>
      <c r="B87" s="41"/>
      <c r="C87" s="94"/>
      <c r="D87" s="442"/>
      <c r="E87" s="443"/>
      <c r="F87" s="433" t="str">
        <f t="shared" si="2"/>
        <v>Construction of 2 micro-dams (Engré in the commune of Kendé and Orobane in the municipality of Bamba)</v>
      </c>
      <c r="G87" s="433"/>
      <c r="H87" s="277"/>
      <c r="I87" s="244"/>
      <c r="J87" s="42"/>
    </row>
    <row r="88" spans="1:10" ht="14.25">
      <c r="A88" s="1"/>
      <c r="B88" s="41"/>
      <c r="C88" s="94"/>
      <c r="D88" s="442"/>
      <c r="E88" s="443"/>
      <c r="F88" s="433" t="str">
        <f t="shared" si="2"/>
        <v>Realization of 17 water distribution systems and 03 wells for multiple uses</v>
      </c>
      <c r="G88" s="433"/>
      <c r="H88" s="277"/>
      <c r="I88" s="244"/>
      <c r="J88" s="42"/>
    </row>
    <row r="89" spans="1:10" ht="14.25">
      <c r="A89" s="1"/>
      <c r="B89" s="41"/>
      <c r="C89" s="94"/>
      <c r="D89" s="444"/>
      <c r="E89" s="445"/>
      <c r="F89" s="433" t="str">
        <f t="shared" si="2"/>
        <v>Development of 6 ponds, including 1 fish pond and 5 ponds for agropastoral purposes</v>
      </c>
      <c r="G89" s="433"/>
      <c r="H89" s="277"/>
      <c r="I89" s="244"/>
      <c r="J89" s="42"/>
    </row>
    <row r="90" spans="1:10" ht="14.25">
      <c r="A90" s="1"/>
      <c r="B90" s="41"/>
      <c r="C90" s="94"/>
      <c r="D90" s="440" t="s">
        <v>774</v>
      </c>
      <c r="E90" s="441"/>
      <c r="F90" s="433" t="str">
        <f>F55</f>
        <v>Training of 500 farmers on cropping techniques and conservation of improved cowpea seeds</v>
      </c>
      <c r="G90" s="433"/>
      <c r="H90" s="277"/>
      <c r="I90" s="244"/>
      <c r="J90" s="42"/>
    </row>
    <row r="91" spans="1:10" ht="14.25">
      <c r="A91" s="1"/>
      <c r="B91" s="41"/>
      <c r="C91" s="94"/>
      <c r="D91" s="442"/>
      <c r="E91" s="443"/>
      <c r="F91" s="433" t="str">
        <f t="shared" si="2"/>
        <v>Provision of 4000 kg of improved seeds (3000 kg of improved cowpea seed and 1000 kg of rice seed) to 500 pilot farmers in 8 communes.</v>
      </c>
      <c r="G91" s="433"/>
      <c r="H91" s="277"/>
      <c r="I91" s="244"/>
      <c r="J91" s="42"/>
    </row>
    <row r="92" spans="1:10" ht="14.25">
      <c r="A92" s="1"/>
      <c r="B92" s="41"/>
      <c r="C92" s="94"/>
      <c r="D92" s="444"/>
      <c r="E92" s="445"/>
      <c r="F92" s="433" t="str">
        <f t="shared" si="2"/>
        <v>Development of 14 market gardening perimeters including 8 in Mopti and 6 in Timbuktu.</v>
      </c>
      <c r="G92" s="433"/>
      <c r="H92" s="277"/>
      <c r="I92" s="244"/>
      <c r="J92" s="42"/>
    </row>
    <row r="93" spans="1:10" ht="14.25">
      <c r="A93" s="1"/>
      <c r="B93" s="41"/>
      <c r="C93" s="94"/>
      <c r="D93" s="440" t="s">
        <v>775</v>
      </c>
      <c r="E93" s="441"/>
      <c r="F93" s="433" t="str">
        <f t="shared" si="2"/>
        <v>Training of 55 beneficiaries for the operation of nurseries in Timbuktu</v>
      </c>
      <c r="G93" s="433"/>
      <c r="H93" s="277"/>
      <c r="I93" s="244"/>
      <c r="J93" s="42"/>
    </row>
    <row r="94" spans="1:10" ht="14.25">
      <c r="A94" s="1"/>
      <c r="B94" s="41"/>
      <c r="C94" s="94"/>
      <c r="D94" s="442"/>
      <c r="E94" s="443"/>
      <c r="F94" s="433" t="str">
        <f t="shared" si="2"/>
        <v>Installation of 7 individual nurseries in Timbuktu and make functional the 08 communal nurseries in the region of Mopti</v>
      </c>
      <c r="G94" s="433"/>
      <c r="H94" s="277"/>
      <c r="I94" s="244"/>
      <c r="J94" s="42"/>
    </row>
    <row r="95" spans="1:10" ht="14.25">
      <c r="A95" s="1"/>
      <c r="B95" s="41"/>
      <c r="C95" s="94"/>
      <c r="D95" s="442"/>
      <c r="E95" s="443"/>
      <c r="F95" s="433" t="str">
        <f t="shared" si="2"/>
        <v>Support of agroforesters in the monitoring of assisted natural regeneration</v>
      </c>
      <c r="G95" s="433"/>
      <c r="H95" s="277"/>
      <c r="I95" s="244"/>
      <c r="J95" s="42"/>
    </row>
    <row r="96" spans="1:10" ht="14.25">
      <c r="A96" s="1"/>
      <c r="B96" s="41"/>
      <c r="C96" s="94"/>
      <c r="D96" s="444"/>
      <c r="E96" s="445"/>
      <c r="F96" s="433" t="str">
        <f t="shared" si="2"/>
        <v>Elaboration of the dynamics of land occupation on the soil of 13 communes tested from 1986 to 2016</v>
      </c>
      <c r="G96" s="433"/>
      <c r="H96" s="277"/>
      <c r="I96" s="244"/>
      <c r="J96" s="42"/>
    </row>
    <row r="97" spans="1:10" ht="30" customHeight="1">
      <c r="A97" s="1"/>
      <c r="B97" s="41"/>
      <c r="C97" s="94"/>
      <c r="D97" s="440" t="s">
        <v>776</v>
      </c>
      <c r="E97" s="441"/>
      <c r="F97" s="433" t="str">
        <f t="shared" si="2"/>
        <v>Training of 1,185 women on market gardening and product conservation techniques</v>
      </c>
      <c r="G97" s="433"/>
      <c r="H97" s="277"/>
      <c r="I97" s="244"/>
      <c r="J97" s="42"/>
    </row>
    <row r="98" spans="1:10" ht="25.5" customHeight="1">
      <c r="A98" s="1"/>
      <c r="B98" s="41"/>
      <c r="C98" s="94"/>
      <c r="D98" s="444"/>
      <c r="E98" s="445"/>
      <c r="F98" s="433" t="str">
        <f t="shared" si="2"/>
        <v>Provision of a set of small equipment to women for the exploitation of market garden perimeters</v>
      </c>
      <c r="G98" s="433"/>
      <c r="H98" s="277"/>
      <c r="I98" s="244"/>
      <c r="J98" s="42"/>
    </row>
    <row r="99" spans="1:10" ht="14.25">
      <c r="A99" s="1"/>
      <c r="B99" s="41"/>
      <c r="C99" s="94"/>
      <c r="D99" s="440" t="s">
        <v>839</v>
      </c>
      <c r="E99" s="441"/>
      <c r="F99" s="433" t="str">
        <f t="shared" si="2"/>
        <v>Capacity building of 20 municipal councils composed of 274 elected representatives to integrate climate risk management into municipal plans</v>
      </c>
      <c r="G99" s="433"/>
      <c r="H99" s="277"/>
      <c r="I99" s="244"/>
      <c r="J99" s="42"/>
    </row>
    <row r="100" spans="1:10" ht="14.25">
      <c r="A100" s="1"/>
      <c r="B100" s="41"/>
      <c r="C100" s="94"/>
      <c r="D100" s="442"/>
      <c r="E100" s="443"/>
      <c r="F100" s="433" t="str">
        <f t="shared" si="2"/>
        <v>Revision of 20 communal PDESC by integrating adaptation options</v>
      </c>
      <c r="G100" s="433"/>
      <c r="H100" s="277"/>
      <c r="I100" s="244"/>
      <c r="J100" s="42"/>
    </row>
    <row r="101" spans="1:10" ht="55.5" customHeight="1">
      <c r="A101" s="1"/>
      <c r="B101" s="41"/>
      <c r="C101" s="94"/>
      <c r="D101" s="444"/>
      <c r="E101" s="445"/>
      <c r="F101" s="433" t="str">
        <f t="shared" si="2"/>
        <v>Support for the access of 20 municipalities to meteorological and agro-climatic information</v>
      </c>
      <c r="G101" s="433"/>
      <c r="H101" s="277"/>
      <c r="I101" s="244"/>
      <c r="J101" s="42"/>
    </row>
    <row r="102" spans="1:10" ht="60" customHeight="1">
      <c r="A102" s="1"/>
      <c r="B102" s="41"/>
      <c r="C102" s="94"/>
      <c r="D102" s="456" t="s">
        <v>638</v>
      </c>
      <c r="E102" s="457"/>
      <c r="F102" s="433" t="str">
        <f t="shared" si="2"/>
        <v>Edition of project communication materials (500 copies of leaflets, 100 Diaries, 200 calendars, 1 magazine) and website www.pacvmt-mali.org</v>
      </c>
      <c r="G102" s="433"/>
      <c r="H102" s="277"/>
      <c r="I102" s="244"/>
      <c r="J102" s="42"/>
    </row>
    <row r="103" spans="1:10" ht="23.25" customHeight="1">
      <c r="A103" s="1"/>
      <c r="B103" s="41"/>
      <c r="C103" s="94"/>
      <c r="D103" s="484" t="s">
        <v>639</v>
      </c>
      <c r="E103" s="484"/>
      <c r="F103" s="433" t="str">
        <f t="shared" si="2"/>
        <v>20 communes supported on women's income-generating activities</v>
      </c>
      <c r="G103" s="433"/>
      <c r="H103" s="277"/>
      <c r="I103" s="244"/>
      <c r="J103" s="42"/>
    </row>
    <row r="104" spans="1:10" ht="14.25">
      <c r="A104" s="1"/>
      <c r="B104" s="41"/>
      <c r="C104" s="94"/>
      <c r="D104" s="440" t="s">
        <v>640</v>
      </c>
      <c r="E104" s="441"/>
      <c r="F104" s="433" t="str">
        <f t="shared" si="2"/>
        <v>Operating 3 offices including 1 national and 2 regional with a staff of 6 agents including 2 drivers</v>
      </c>
      <c r="G104" s="433"/>
      <c r="H104" s="279"/>
      <c r="I104" s="244"/>
      <c r="J104" s="42"/>
    </row>
    <row r="105" spans="1:10" ht="14.25">
      <c r="A105" s="1"/>
      <c r="B105" s="41"/>
      <c r="C105" s="94"/>
      <c r="D105" s="442"/>
      <c r="E105" s="443"/>
      <c r="F105" s="433" t="str">
        <f t="shared" si="2"/>
        <v>Organization of 5 missions (4 monitoring missions and 1 supervision mission)</v>
      </c>
      <c r="G105" s="433"/>
      <c r="H105" s="277"/>
      <c r="I105" s="244"/>
      <c r="J105" s="42"/>
    </row>
    <row r="106" spans="1:10" ht="14.25">
      <c r="A106" s="1"/>
      <c r="B106" s="41"/>
      <c r="C106" s="94"/>
      <c r="D106" s="442"/>
      <c r="E106" s="443"/>
      <c r="F106" s="433" t="str">
        <f t="shared" si="2"/>
        <v>Organization and holding of the third session of the steering committee</v>
      </c>
      <c r="G106" s="433"/>
      <c r="H106" s="277"/>
      <c r="I106" s="244"/>
      <c r="J106" s="42"/>
    </row>
    <row r="107" spans="1:10" ht="14.25">
      <c r="A107" s="1"/>
      <c r="B107" s="41"/>
      <c r="C107" s="94"/>
      <c r="D107" s="444"/>
      <c r="E107" s="445"/>
      <c r="F107" s="433" t="str">
        <f t="shared" si="2"/>
        <v>Conduct the mid-term evaluation</v>
      </c>
      <c r="G107" s="433"/>
      <c r="H107" s="277"/>
      <c r="I107" s="244"/>
      <c r="J107" s="42"/>
    </row>
    <row r="108" spans="1:10" ht="15" thickBot="1">
      <c r="A108" s="1"/>
      <c r="B108" s="41"/>
      <c r="C108" s="38"/>
      <c r="D108" s="38"/>
      <c r="E108" s="38"/>
      <c r="F108" s="327"/>
      <c r="G108" s="38"/>
      <c r="H108" s="100" t="s">
        <v>249</v>
      </c>
      <c r="I108" s="280" t="s">
        <v>223</v>
      </c>
      <c r="J108" s="42"/>
    </row>
    <row r="109" spans="1:10" ht="15" thickBot="1">
      <c r="A109" s="1"/>
      <c r="B109" s="41"/>
      <c r="C109" s="38"/>
      <c r="D109" s="134" t="s">
        <v>272</v>
      </c>
      <c r="E109" s="84"/>
      <c r="F109" s="327"/>
      <c r="G109" s="38"/>
      <c r="H109" s="101"/>
      <c r="I109" s="38"/>
      <c r="J109" s="42"/>
    </row>
    <row r="110" spans="1:10" ht="15" thickBot="1">
      <c r="A110" s="1"/>
      <c r="B110" s="41"/>
      <c r="C110" s="38"/>
      <c r="D110" s="77" t="s">
        <v>58</v>
      </c>
      <c r="E110" s="446" t="s">
        <v>636</v>
      </c>
      <c r="F110" s="447"/>
      <c r="G110" s="447"/>
      <c r="H110" s="448"/>
      <c r="I110" s="38"/>
      <c r="J110" s="42"/>
    </row>
    <row r="111" spans="1:10" ht="15" thickBot="1">
      <c r="A111" s="1"/>
      <c r="B111" s="41"/>
      <c r="C111" s="38"/>
      <c r="D111" s="77"/>
      <c r="E111" s="446" t="s">
        <v>632</v>
      </c>
      <c r="F111" s="447"/>
      <c r="G111" s="447"/>
      <c r="H111" s="448"/>
      <c r="I111" s="38"/>
      <c r="J111" s="42"/>
    </row>
    <row r="112" spans="1:10" ht="15" thickBot="1">
      <c r="A112" s="1"/>
      <c r="B112" s="41"/>
      <c r="C112" s="38"/>
      <c r="D112" s="77" t="s">
        <v>60</v>
      </c>
      <c r="E112" s="449" t="s">
        <v>633</v>
      </c>
      <c r="F112" s="447"/>
      <c r="G112" s="447"/>
      <c r="H112" s="448"/>
      <c r="I112" s="38"/>
      <c r="J112" s="42"/>
    </row>
    <row r="113" spans="1:10" ht="15" thickBot="1">
      <c r="A113" s="1"/>
      <c r="B113" s="41"/>
      <c r="C113" s="38"/>
      <c r="D113" s="77"/>
      <c r="E113" s="38"/>
      <c r="F113" s="327"/>
      <c r="G113" s="38"/>
      <c r="H113" s="38"/>
      <c r="I113" s="38"/>
      <c r="J113" s="42"/>
    </row>
    <row r="114" spans="1:10" ht="189.75" customHeight="1" thickBot="1">
      <c r="A114" s="1"/>
      <c r="B114" s="41"/>
      <c r="C114" s="99"/>
      <c r="D114" s="485" t="s">
        <v>784</v>
      </c>
      <c r="E114" s="485"/>
      <c r="F114" s="486" t="s">
        <v>850</v>
      </c>
      <c r="G114" s="487"/>
      <c r="H114" s="487"/>
      <c r="I114" s="488"/>
      <c r="J114" s="42"/>
    </row>
    <row r="115" spans="1:52" s="8" customFormat="1" ht="14.25">
      <c r="A115" s="14"/>
      <c r="B115" s="41"/>
      <c r="C115" s="45"/>
      <c r="D115" s="45"/>
      <c r="E115" s="45"/>
      <c r="F115" s="45"/>
      <c r="G115" s="45"/>
      <c r="H115" s="84"/>
      <c r="I115" s="84"/>
      <c r="J115" s="42"/>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row>
    <row r="116" spans="1:52" s="8" customFormat="1" ht="15" thickBot="1">
      <c r="A116" s="14"/>
      <c r="B116" s="41"/>
      <c r="C116" s="38"/>
      <c r="D116" s="39"/>
      <c r="E116" s="39"/>
      <c r="F116" s="39"/>
      <c r="G116" s="76" t="s">
        <v>221</v>
      </c>
      <c r="H116" s="84"/>
      <c r="I116" s="84"/>
      <c r="J116" s="42"/>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row>
    <row r="117" spans="1:52" s="8" customFormat="1" ht="44.25" customHeight="1">
      <c r="A117" s="14"/>
      <c r="B117" s="41"/>
      <c r="C117" s="38"/>
      <c r="D117" s="39"/>
      <c r="E117" s="39"/>
      <c r="F117" s="22" t="s">
        <v>222</v>
      </c>
      <c r="G117" s="479" t="s">
        <v>785</v>
      </c>
      <c r="H117" s="480"/>
      <c r="I117" s="481"/>
      <c r="J117" s="42"/>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row>
    <row r="118" spans="1:52" s="8" customFormat="1" ht="30" customHeight="1">
      <c r="A118" s="14"/>
      <c r="B118" s="41"/>
      <c r="C118" s="38"/>
      <c r="D118" s="39"/>
      <c r="E118" s="39"/>
      <c r="F118" s="23" t="s">
        <v>223</v>
      </c>
      <c r="G118" s="482" t="s">
        <v>786</v>
      </c>
      <c r="H118" s="451"/>
      <c r="I118" s="483"/>
      <c r="J118" s="42"/>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row>
    <row r="119" spans="1:52" s="8" customFormat="1" ht="42.75" customHeight="1">
      <c r="A119" s="14"/>
      <c r="B119" s="41"/>
      <c r="C119" s="38"/>
      <c r="D119" s="39"/>
      <c r="E119" s="39"/>
      <c r="F119" s="23" t="s">
        <v>224</v>
      </c>
      <c r="G119" s="482" t="s">
        <v>787</v>
      </c>
      <c r="H119" s="451"/>
      <c r="I119" s="483"/>
      <c r="J119" s="42"/>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row>
    <row r="120" spans="1:10" ht="42">
      <c r="A120" s="1"/>
      <c r="B120" s="41"/>
      <c r="C120" s="38"/>
      <c r="D120" s="39"/>
      <c r="E120" s="39"/>
      <c r="F120" s="23" t="s">
        <v>225</v>
      </c>
      <c r="G120" s="482" t="s">
        <v>788</v>
      </c>
      <c r="H120" s="451"/>
      <c r="I120" s="483"/>
      <c r="J120" s="42"/>
    </row>
    <row r="121" spans="1:10" ht="14.25">
      <c r="A121" s="1"/>
      <c r="B121" s="36"/>
      <c r="C121" s="38"/>
      <c r="D121" s="39"/>
      <c r="E121" s="39"/>
      <c r="F121" s="23" t="s">
        <v>226</v>
      </c>
      <c r="G121" s="482" t="s">
        <v>789</v>
      </c>
      <c r="H121" s="451"/>
      <c r="I121" s="483"/>
      <c r="J121" s="37"/>
    </row>
    <row r="122" spans="1:10" ht="28.5" thickBot="1">
      <c r="A122" s="1"/>
      <c r="B122" s="36"/>
      <c r="C122" s="38"/>
      <c r="D122" s="39"/>
      <c r="E122" s="39"/>
      <c r="F122" s="24" t="s">
        <v>227</v>
      </c>
      <c r="G122" s="476" t="s">
        <v>790</v>
      </c>
      <c r="H122" s="477"/>
      <c r="I122" s="478"/>
      <c r="J122" s="37"/>
    </row>
    <row r="123" spans="1:10" ht="15" thickBot="1">
      <c r="A123" s="1"/>
      <c r="B123" s="46"/>
      <c r="C123" s="47"/>
      <c r="D123" s="48"/>
      <c r="E123" s="48"/>
      <c r="F123" s="328"/>
      <c r="G123" s="48"/>
      <c r="H123" s="98"/>
      <c r="I123" s="98"/>
      <c r="J123" s="49"/>
    </row>
    <row r="124" spans="1:3" ht="14.25">
      <c r="A124" s="1"/>
      <c r="C124"/>
    </row>
    <row r="125" spans="1:3" ht="14.25">
      <c r="A125" s="1"/>
      <c r="C125"/>
    </row>
    <row r="126" spans="1:3" ht="14.25">
      <c r="A126" s="1"/>
      <c r="C126"/>
    </row>
    <row r="127" spans="1:3" ht="14.25">
      <c r="A127" s="1"/>
      <c r="C127"/>
    </row>
    <row r="128" spans="1:3" ht="14.25">
      <c r="A128" s="1"/>
      <c r="C128"/>
    </row>
    <row r="129" spans="1:3" ht="14.25">
      <c r="A129" s="1"/>
      <c r="C129"/>
    </row>
    <row r="130" spans="1:3" ht="14.25">
      <c r="A130" s="1"/>
      <c r="C130"/>
    </row>
    <row r="131" spans="1:3" ht="14.25">
      <c r="A131" s="1"/>
      <c r="C131"/>
    </row>
    <row r="132" spans="1:3" ht="14.25">
      <c r="A132" s="1"/>
      <c r="C132"/>
    </row>
    <row r="133" ht="14.25">
      <c r="C133"/>
    </row>
    <row r="134" ht="14.25">
      <c r="C134"/>
    </row>
    <row r="135" ht="14.25">
      <c r="C135"/>
    </row>
    <row r="136" ht="14.25">
      <c r="C136"/>
    </row>
    <row r="137" ht="14.25">
      <c r="C137"/>
    </row>
    <row r="138" ht="14.25">
      <c r="C138"/>
    </row>
    <row r="139" ht="14.25">
      <c r="C139"/>
    </row>
    <row r="140" ht="14.25">
      <c r="C140"/>
    </row>
    <row r="141" ht="14.25">
      <c r="C141"/>
    </row>
    <row r="142" ht="14.25">
      <c r="C142"/>
    </row>
    <row r="143" ht="14.25">
      <c r="C143"/>
    </row>
    <row r="144" ht="14.25">
      <c r="C144"/>
    </row>
    <row r="145" ht="14.25">
      <c r="C145"/>
    </row>
    <row r="146" ht="14.25">
      <c r="C146"/>
    </row>
    <row r="147" ht="14.25">
      <c r="C147"/>
    </row>
    <row r="148" ht="14.25">
      <c r="C148"/>
    </row>
    <row r="149" ht="14.25">
      <c r="C149"/>
    </row>
    <row r="150" ht="14.25">
      <c r="C150"/>
    </row>
    <row r="151" ht="14.25">
      <c r="C151"/>
    </row>
    <row r="152" ht="14.25">
      <c r="C152"/>
    </row>
    <row r="153" ht="14.25">
      <c r="C153"/>
    </row>
    <row r="154" ht="14.25">
      <c r="C154"/>
    </row>
    <row r="155" ht="14.25">
      <c r="C155"/>
    </row>
    <row r="156" ht="14.25">
      <c r="C156"/>
    </row>
    <row r="157" ht="14.25">
      <c r="C157"/>
    </row>
    <row r="158" ht="14.25">
      <c r="C158"/>
    </row>
    <row r="159" ht="14.25">
      <c r="C159"/>
    </row>
    <row r="160" ht="14.25">
      <c r="C160"/>
    </row>
    <row r="161" ht="14.25">
      <c r="C161"/>
    </row>
    <row r="162" ht="14.25">
      <c r="C162"/>
    </row>
    <row r="163" ht="14.25">
      <c r="C163"/>
    </row>
    <row r="164" ht="14.25">
      <c r="C164"/>
    </row>
    <row r="165" ht="14.25">
      <c r="C165"/>
    </row>
    <row r="166" ht="14.25">
      <c r="C166"/>
    </row>
    <row r="167" ht="14.25">
      <c r="C167"/>
    </row>
    <row r="168" ht="14.25">
      <c r="C168"/>
    </row>
    <row r="169" ht="14.25">
      <c r="C169"/>
    </row>
    <row r="170" ht="14.25">
      <c r="C170"/>
    </row>
    <row r="171" ht="14.25">
      <c r="C171"/>
    </row>
  </sheetData>
  <sheetProtection/>
  <mergeCells count="147">
    <mergeCell ref="F47:G47"/>
    <mergeCell ref="F51:G51"/>
    <mergeCell ref="D48:E50"/>
    <mergeCell ref="F49:G49"/>
    <mergeCell ref="F50:G50"/>
    <mergeCell ref="D51:E54"/>
    <mergeCell ref="F53:G53"/>
    <mergeCell ref="F54:G54"/>
    <mergeCell ref="F52:G52"/>
    <mergeCell ref="H48:H50"/>
    <mergeCell ref="H51:H54"/>
    <mergeCell ref="I48:I50"/>
    <mergeCell ref="I51:I54"/>
    <mergeCell ref="F21:G21"/>
    <mergeCell ref="F25:G25"/>
    <mergeCell ref="F26:G26"/>
    <mergeCell ref="F31:G31"/>
    <mergeCell ref="F32:G32"/>
    <mergeCell ref="D42:I45"/>
    <mergeCell ref="D67:E67"/>
    <mergeCell ref="F68:G68"/>
    <mergeCell ref="D69:E72"/>
    <mergeCell ref="F55:G55"/>
    <mergeCell ref="F58:G58"/>
    <mergeCell ref="F62:G62"/>
    <mergeCell ref="D58:E61"/>
    <mergeCell ref="F56:G56"/>
    <mergeCell ref="F57:G57"/>
    <mergeCell ref="F59:G59"/>
    <mergeCell ref="F63:G63"/>
    <mergeCell ref="H58:H61"/>
    <mergeCell ref="H62:H63"/>
    <mergeCell ref="I62:I63"/>
    <mergeCell ref="I67:I68"/>
    <mergeCell ref="F69:G69"/>
    <mergeCell ref="H64:H66"/>
    <mergeCell ref="I64:I66"/>
    <mergeCell ref="F60:G60"/>
    <mergeCell ref="F61:G61"/>
    <mergeCell ref="F103:G103"/>
    <mergeCell ref="I69:I72"/>
    <mergeCell ref="D55:E57"/>
    <mergeCell ref="H55:H57"/>
    <mergeCell ref="I55:I57"/>
    <mergeCell ref="D64:E66"/>
    <mergeCell ref="F65:G65"/>
    <mergeCell ref="F66:G66"/>
    <mergeCell ref="F64:G64"/>
    <mergeCell ref="D62:E63"/>
    <mergeCell ref="F104:G104"/>
    <mergeCell ref="E110:H110"/>
    <mergeCell ref="D114:E114"/>
    <mergeCell ref="F114:I114"/>
    <mergeCell ref="E111:H111"/>
    <mergeCell ref="F107:G107"/>
    <mergeCell ref="F105:G105"/>
    <mergeCell ref="F106:G106"/>
    <mergeCell ref="D104:E107"/>
    <mergeCell ref="F22:G22"/>
    <mergeCell ref="D22:E23"/>
    <mergeCell ref="G122:I122"/>
    <mergeCell ref="G117:I117"/>
    <mergeCell ref="G118:I118"/>
    <mergeCell ref="G119:I119"/>
    <mergeCell ref="G120:I120"/>
    <mergeCell ref="G121:I121"/>
    <mergeCell ref="E112:H112"/>
    <mergeCell ref="D103:E103"/>
    <mergeCell ref="E39:H39"/>
    <mergeCell ref="D37:I37"/>
    <mergeCell ref="F33:G33"/>
    <mergeCell ref="F23:G23"/>
    <mergeCell ref="F29:G29"/>
    <mergeCell ref="F9:G9"/>
    <mergeCell ref="F10:G10"/>
    <mergeCell ref="F16:G16"/>
    <mergeCell ref="F17:G17"/>
    <mergeCell ref="F18:G18"/>
    <mergeCell ref="F83:G83"/>
    <mergeCell ref="C3:I3"/>
    <mergeCell ref="C4:I4"/>
    <mergeCell ref="C41:H41"/>
    <mergeCell ref="D7:E7"/>
    <mergeCell ref="F7:G7"/>
    <mergeCell ref="F34:G34"/>
    <mergeCell ref="F28:G28"/>
    <mergeCell ref="F8:G8"/>
    <mergeCell ref="E38:H38"/>
    <mergeCell ref="D97:E98"/>
    <mergeCell ref="F27:G27"/>
    <mergeCell ref="F30:G30"/>
    <mergeCell ref="D29:E30"/>
    <mergeCell ref="D31:E34"/>
    <mergeCell ref="D24:E26"/>
    <mergeCell ref="D27:E28"/>
    <mergeCell ref="D47:E47"/>
    <mergeCell ref="E76:H76"/>
    <mergeCell ref="C79:H79"/>
    <mergeCell ref="F20:G20"/>
    <mergeCell ref="F24:G24"/>
    <mergeCell ref="F48:G48"/>
    <mergeCell ref="F67:G67"/>
    <mergeCell ref="D102:E102"/>
    <mergeCell ref="F86:G86"/>
    <mergeCell ref="F90:G90"/>
    <mergeCell ref="F93:G93"/>
    <mergeCell ref="D68:E68"/>
    <mergeCell ref="D18:E21"/>
    <mergeCell ref="D8:E10"/>
    <mergeCell ref="F15:G15"/>
    <mergeCell ref="F14:G14"/>
    <mergeCell ref="F12:G12"/>
    <mergeCell ref="F13:G13"/>
    <mergeCell ref="F19:G19"/>
    <mergeCell ref="D15:E17"/>
    <mergeCell ref="D11:E14"/>
    <mergeCell ref="F11:G11"/>
    <mergeCell ref="D83:E85"/>
    <mergeCell ref="F84:G84"/>
    <mergeCell ref="F85:G85"/>
    <mergeCell ref="F89:G89"/>
    <mergeCell ref="E75:H75"/>
    <mergeCell ref="D86:E89"/>
    <mergeCell ref="F88:G88"/>
    <mergeCell ref="E77:H77"/>
    <mergeCell ref="D82:E82"/>
    <mergeCell ref="D80:H80"/>
    <mergeCell ref="D90:E92"/>
    <mergeCell ref="F91:G91"/>
    <mergeCell ref="F92:G92"/>
    <mergeCell ref="F99:G99"/>
    <mergeCell ref="F98:G98"/>
    <mergeCell ref="D93:E96"/>
    <mergeCell ref="F94:G94"/>
    <mergeCell ref="F95:G95"/>
    <mergeCell ref="F96:G96"/>
    <mergeCell ref="D99:E101"/>
    <mergeCell ref="F102:G102"/>
    <mergeCell ref="F70:G70"/>
    <mergeCell ref="F71:G71"/>
    <mergeCell ref="F72:G72"/>
    <mergeCell ref="H69:H72"/>
    <mergeCell ref="F87:G87"/>
    <mergeCell ref="F100:G100"/>
    <mergeCell ref="F101:G101"/>
    <mergeCell ref="F97:G97"/>
    <mergeCell ref="F82:G82"/>
  </mergeCells>
  <hyperlinks>
    <hyperlink ref="E39" r:id="rId1" display="balougotelly@yahoo.fr"/>
    <hyperlink ref="E112" r:id="rId2" display="bouricamara@gmail.com, Tel: +22366805756"/>
    <hyperlink ref="E77" r:id="rId3" display="oumar.tamboura@undp.org"/>
  </hyperlinks>
  <printOptions/>
  <pageMargins left="0.2" right="0.21" top="0.17" bottom="0.17" header="0.17" footer="0.17"/>
  <pageSetup horizontalDpi="600" verticalDpi="600" orientation="landscape" scale="84" r:id="rId4"/>
</worksheet>
</file>

<file path=xl/worksheets/sheet5.xml><?xml version="1.0" encoding="utf-8"?>
<worksheet xmlns="http://schemas.openxmlformats.org/spreadsheetml/2006/main" xmlns:r="http://schemas.openxmlformats.org/officeDocument/2006/relationships">
  <dimension ref="B2:L16"/>
  <sheetViews>
    <sheetView zoomScale="110" zoomScaleNormal="110" zoomScalePageLayoutView="110" workbookViewId="0" topLeftCell="A10">
      <selection activeCell="G14" sqref="G14"/>
    </sheetView>
  </sheetViews>
  <sheetFormatPr defaultColWidth="8.57421875" defaultRowHeight="15"/>
  <cols>
    <col min="1" max="1" width="1.421875" style="0" customWidth="1"/>
    <col min="2" max="2" width="1.57421875" style="0" customWidth="1"/>
    <col min="3" max="3" width="13.421875" style="0" customWidth="1"/>
    <col min="4" max="4" width="11.421875" style="0" customWidth="1"/>
    <col min="5" max="5" width="14.57421875" style="0" customWidth="1"/>
    <col min="6" max="6" width="20.57421875" style="0" customWidth="1"/>
    <col min="7" max="7" width="56.421875" style="0" customWidth="1"/>
    <col min="8" max="8" width="20.421875" style="0" customWidth="1"/>
    <col min="9" max="10" width="1.57421875" style="0" customWidth="1"/>
  </cols>
  <sheetData>
    <row r="1" ht="15" thickBot="1"/>
    <row r="2" spans="2:9" ht="15" thickBot="1">
      <c r="B2" s="32"/>
      <c r="C2" s="33"/>
      <c r="D2" s="34"/>
      <c r="E2" s="34"/>
      <c r="F2" s="34"/>
      <c r="G2" s="34"/>
      <c r="H2" s="34"/>
      <c r="I2" s="35"/>
    </row>
    <row r="3" spans="2:9" ht="20.25" thickBot="1">
      <c r="B3" s="83"/>
      <c r="C3" s="404" t="s">
        <v>241</v>
      </c>
      <c r="D3" s="520"/>
      <c r="E3" s="520"/>
      <c r="F3" s="520"/>
      <c r="G3" s="520"/>
      <c r="H3" s="521"/>
      <c r="I3" s="85"/>
    </row>
    <row r="4" spans="2:9" ht="14.25">
      <c r="B4" s="36"/>
      <c r="C4" s="522" t="s">
        <v>242</v>
      </c>
      <c r="D4" s="522"/>
      <c r="E4" s="522"/>
      <c r="F4" s="522"/>
      <c r="G4" s="522"/>
      <c r="H4" s="522"/>
      <c r="I4" s="37"/>
    </row>
    <row r="5" spans="2:9" ht="14.25">
      <c r="B5" s="36"/>
      <c r="C5" s="523"/>
      <c r="D5" s="523"/>
      <c r="E5" s="523"/>
      <c r="F5" s="523"/>
      <c r="G5" s="523"/>
      <c r="H5" s="523"/>
      <c r="I5" s="37"/>
    </row>
    <row r="6" spans="2:9" ht="30.75" customHeight="1">
      <c r="B6" s="36"/>
      <c r="C6" s="525" t="s">
        <v>243</v>
      </c>
      <c r="D6" s="525"/>
      <c r="E6" s="39"/>
      <c r="F6" s="39"/>
      <c r="G6" s="39"/>
      <c r="H6" s="39"/>
      <c r="I6" s="37"/>
    </row>
    <row r="7" spans="2:9" ht="30" customHeight="1">
      <c r="B7" s="36"/>
      <c r="C7" s="255" t="s">
        <v>240</v>
      </c>
      <c r="D7" s="518" t="s">
        <v>239</v>
      </c>
      <c r="E7" s="518"/>
      <c r="F7" s="256" t="s">
        <v>237</v>
      </c>
      <c r="G7" s="256" t="s">
        <v>267</v>
      </c>
      <c r="H7" s="256" t="s">
        <v>276</v>
      </c>
      <c r="I7" s="37"/>
    </row>
    <row r="8" spans="2:9" ht="78" customHeight="1">
      <c r="B8" s="41"/>
      <c r="C8" s="467" t="s">
        <v>652</v>
      </c>
      <c r="D8" s="524" t="s">
        <v>651</v>
      </c>
      <c r="E8" s="524"/>
      <c r="F8" s="241" t="s">
        <v>762</v>
      </c>
      <c r="G8" s="257" t="s">
        <v>733</v>
      </c>
      <c r="H8" s="260" t="s">
        <v>763</v>
      </c>
      <c r="I8" s="42"/>
    </row>
    <row r="9" spans="2:12" ht="100.5" customHeight="1">
      <c r="B9" s="41"/>
      <c r="C9" s="467"/>
      <c r="D9" s="433" t="s">
        <v>791</v>
      </c>
      <c r="E9" s="433"/>
      <c r="F9" s="319" t="s">
        <v>653</v>
      </c>
      <c r="G9" s="319" t="s">
        <v>734</v>
      </c>
      <c r="H9" s="357" t="s">
        <v>855</v>
      </c>
      <c r="I9" s="42"/>
      <c r="L9">
        <f>23.612+13.7</f>
        <v>37.312</v>
      </c>
    </row>
    <row r="10" spans="2:9" ht="59.25" customHeight="1">
      <c r="B10" s="41"/>
      <c r="C10" s="467" t="s">
        <v>654</v>
      </c>
      <c r="D10" s="484" t="s">
        <v>852</v>
      </c>
      <c r="E10" s="484"/>
      <c r="F10" s="318" t="s">
        <v>792</v>
      </c>
      <c r="G10" s="319" t="s">
        <v>735</v>
      </c>
      <c r="H10" s="355" t="s">
        <v>856</v>
      </c>
      <c r="I10" s="42"/>
    </row>
    <row r="11" spans="2:9" ht="54" customHeight="1">
      <c r="B11" s="41"/>
      <c r="C11" s="467"/>
      <c r="D11" s="433" t="s">
        <v>853</v>
      </c>
      <c r="E11" s="433"/>
      <c r="F11" s="261" t="s">
        <v>658</v>
      </c>
      <c r="G11" s="353" t="s">
        <v>851</v>
      </c>
      <c r="H11" s="353" t="s">
        <v>659</v>
      </c>
      <c r="I11" s="42"/>
    </row>
    <row r="12" spans="2:9" ht="112.5" customHeight="1">
      <c r="B12" s="41"/>
      <c r="C12" s="467"/>
      <c r="D12" s="433" t="s">
        <v>854</v>
      </c>
      <c r="E12" s="433"/>
      <c r="F12" s="261" t="s">
        <v>657</v>
      </c>
      <c r="G12" s="319" t="s">
        <v>857</v>
      </c>
      <c r="H12" s="353" t="s">
        <v>736</v>
      </c>
      <c r="I12" s="42"/>
    </row>
    <row r="13" spans="2:9" ht="69.75" customHeight="1">
      <c r="B13" s="41"/>
      <c r="C13" s="259" t="s">
        <v>656</v>
      </c>
      <c r="D13" s="519" t="s">
        <v>660</v>
      </c>
      <c r="E13" s="519"/>
      <c r="F13" s="257" t="s">
        <v>660</v>
      </c>
      <c r="G13" s="261" t="s">
        <v>858</v>
      </c>
      <c r="H13" s="356" t="s">
        <v>737</v>
      </c>
      <c r="I13" s="42"/>
    </row>
    <row r="14" spans="2:9" ht="69.75">
      <c r="B14" s="41"/>
      <c r="C14" s="258"/>
      <c r="D14" s="433" t="s">
        <v>840</v>
      </c>
      <c r="E14" s="433"/>
      <c r="F14" s="257" t="s">
        <v>841</v>
      </c>
      <c r="G14" s="353" t="s">
        <v>842</v>
      </c>
      <c r="H14" s="353" t="s">
        <v>661</v>
      </c>
      <c r="I14" s="42"/>
    </row>
    <row r="15" spans="2:9" ht="14.25">
      <c r="B15" s="41"/>
      <c r="C15" s="258"/>
      <c r="D15" s="518"/>
      <c r="E15" s="518"/>
      <c r="F15" s="256"/>
      <c r="G15" s="256"/>
      <c r="H15" s="256"/>
      <c r="I15" s="42"/>
    </row>
    <row r="16" spans="2:9" ht="15" thickBot="1">
      <c r="B16" s="91"/>
      <c r="C16" s="92"/>
      <c r="D16" s="92"/>
      <c r="E16" s="92"/>
      <c r="F16" s="92"/>
      <c r="G16" s="92"/>
      <c r="H16" s="92"/>
      <c r="I16" s="93"/>
    </row>
  </sheetData>
  <sheetProtection/>
  <mergeCells count="15">
    <mergeCell ref="C3:H3"/>
    <mergeCell ref="C4:H4"/>
    <mergeCell ref="C5:H5"/>
    <mergeCell ref="D7:E7"/>
    <mergeCell ref="D8:E8"/>
    <mergeCell ref="C6:D6"/>
    <mergeCell ref="C8:C9"/>
    <mergeCell ref="D9:E9"/>
    <mergeCell ref="D15:E15"/>
    <mergeCell ref="D13:E13"/>
    <mergeCell ref="D12:E12"/>
    <mergeCell ref="D14:E14"/>
    <mergeCell ref="D11:E11"/>
    <mergeCell ref="C10:C12"/>
    <mergeCell ref="D10:E10"/>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G32"/>
  <sheetViews>
    <sheetView zoomScalePageLayoutView="93" workbookViewId="0" topLeftCell="A29">
      <selection activeCell="D31" sqref="D31"/>
    </sheetView>
  </sheetViews>
  <sheetFormatPr defaultColWidth="8.57421875" defaultRowHeight="15"/>
  <cols>
    <col min="1" max="1" width="1.421875" style="0" customWidth="1"/>
    <col min="2" max="2" width="2.00390625" style="0" customWidth="1"/>
    <col min="3" max="3" width="45.421875" style="0" customWidth="1"/>
    <col min="4" max="4" width="80.57421875" style="0" customWidth="1"/>
    <col min="5" max="5" width="2.421875" style="0" customWidth="1"/>
    <col min="6" max="6" width="1.421875" style="0" customWidth="1"/>
  </cols>
  <sheetData>
    <row r="1" ht="15.75" thickBot="1"/>
    <row r="2" spans="2:5" ht="15.75" thickBot="1">
      <c r="B2" s="102"/>
      <c r="C2" s="60"/>
      <c r="D2" s="60"/>
      <c r="E2" s="61"/>
    </row>
    <row r="3" spans="2:5" ht="19.5" thickBot="1">
      <c r="B3" s="103"/>
      <c r="C3" s="527" t="s">
        <v>253</v>
      </c>
      <c r="D3" s="528"/>
      <c r="E3" s="70"/>
    </row>
    <row r="4" spans="2:5" ht="15">
      <c r="B4" s="103"/>
      <c r="C4" s="104"/>
      <c r="D4" s="104"/>
      <c r="E4" s="70"/>
    </row>
    <row r="5" spans="2:5" ht="15.75" thickBot="1">
      <c r="B5" s="103"/>
      <c r="C5" s="105" t="s">
        <v>283</v>
      </c>
      <c r="D5" s="104"/>
      <c r="E5" s="70"/>
    </row>
    <row r="6" spans="2:5" ht="29.25" thickBot="1">
      <c r="B6" s="103"/>
      <c r="C6" s="111" t="s">
        <v>254</v>
      </c>
      <c r="D6" s="112" t="s">
        <v>255</v>
      </c>
      <c r="E6" s="70"/>
    </row>
    <row r="7" spans="2:5" ht="159.75" customHeight="1" thickBot="1">
      <c r="B7" s="103"/>
      <c r="C7" s="106" t="s">
        <v>287</v>
      </c>
      <c r="D7" s="336" t="s">
        <v>859</v>
      </c>
      <c r="E7" s="70"/>
    </row>
    <row r="8" spans="2:5" ht="97.5" customHeight="1" thickBot="1">
      <c r="B8" s="103"/>
      <c r="C8" s="107" t="s">
        <v>793</v>
      </c>
      <c r="D8" s="337" t="s">
        <v>860</v>
      </c>
      <c r="E8" s="70"/>
    </row>
    <row r="9" spans="2:5" ht="90" customHeight="1" thickBot="1">
      <c r="B9" s="103"/>
      <c r="C9" s="108" t="s">
        <v>256</v>
      </c>
      <c r="D9" s="335" t="s">
        <v>861</v>
      </c>
      <c r="E9" s="70"/>
    </row>
    <row r="10" spans="2:5" ht="168" customHeight="1" thickBot="1">
      <c r="B10" s="103"/>
      <c r="C10" s="106" t="s">
        <v>268</v>
      </c>
      <c r="D10" s="336" t="s">
        <v>862</v>
      </c>
      <c r="E10" s="70"/>
    </row>
    <row r="11" spans="2:5" ht="15">
      <c r="B11" s="103"/>
      <c r="C11" s="104"/>
      <c r="D11" s="104"/>
      <c r="E11" s="70"/>
    </row>
    <row r="12" spans="2:5" ht="15.75" thickBot="1">
      <c r="B12" s="103"/>
      <c r="C12" s="529" t="s">
        <v>284</v>
      </c>
      <c r="D12" s="529"/>
      <c r="E12" s="70"/>
    </row>
    <row r="13" spans="2:5" ht="15.75" thickBot="1">
      <c r="B13" s="103"/>
      <c r="C13" s="113" t="s">
        <v>257</v>
      </c>
      <c r="D13" s="113" t="s">
        <v>255</v>
      </c>
      <c r="E13" s="70"/>
    </row>
    <row r="14" spans="2:5" ht="15.75" thickBot="1">
      <c r="B14" s="103"/>
      <c r="C14" s="526" t="s">
        <v>285</v>
      </c>
      <c r="D14" s="526"/>
      <c r="E14" s="70"/>
    </row>
    <row r="15" spans="2:5" ht="156" customHeight="1" thickBot="1">
      <c r="B15" s="103"/>
      <c r="C15" s="108" t="s">
        <v>288</v>
      </c>
      <c r="D15" s="333" t="s">
        <v>863</v>
      </c>
      <c r="E15" s="70"/>
    </row>
    <row r="16" spans="2:5" ht="99" thickBot="1">
      <c r="B16" s="103"/>
      <c r="C16" s="108" t="s">
        <v>289</v>
      </c>
      <c r="D16" s="332" t="s">
        <v>864</v>
      </c>
      <c r="E16" s="70"/>
    </row>
    <row r="17" spans="2:5" ht="15" thickBot="1">
      <c r="B17" s="103"/>
      <c r="C17" s="530" t="s">
        <v>624</v>
      </c>
      <c r="D17" s="530"/>
      <c r="E17" s="70"/>
    </row>
    <row r="18" spans="2:7" ht="70.5" customHeight="1" thickBot="1">
      <c r="B18" s="103"/>
      <c r="C18" s="224" t="s">
        <v>623</v>
      </c>
      <c r="E18" s="70"/>
      <c r="G18" t="s">
        <v>691</v>
      </c>
    </row>
    <row r="19" spans="2:5" ht="120.75" customHeight="1" thickBot="1">
      <c r="B19" s="103"/>
      <c r="C19" s="224" t="s">
        <v>794</v>
      </c>
      <c r="D19" s="333"/>
      <c r="E19" s="70"/>
    </row>
    <row r="20" spans="2:5" ht="15" thickBot="1">
      <c r="B20" s="103"/>
      <c r="C20" s="526" t="s">
        <v>286</v>
      </c>
      <c r="D20" s="526"/>
      <c r="E20" s="70"/>
    </row>
    <row r="21" spans="2:5" ht="84" thickBot="1">
      <c r="B21" s="103"/>
      <c r="C21" s="108" t="s">
        <v>290</v>
      </c>
      <c r="D21" s="334" t="s">
        <v>865</v>
      </c>
      <c r="E21" s="70"/>
    </row>
    <row r="22" spans="2:5" ht="57" thickBot="1">
      <c r="B22" s="103"/>
      <c r="C22" s="108" t="s">
        <v>282</v>
      </c>
      <c r="D22" s="359" t="s">
        <v>866</v>
      </c>
      <c r="E22" s="70"/>
    </row>
    <row r="23" spans="2:5" ht="15" thickBot="1">
      <c r="B23" s="103"/>
      <c r="C23" s="526" t="s">
        <v>258</v>
      </c>
      <c r="D23" s="526"/>
      <c r="E23" s="70"/>
    </row>
    <row r="24" spans="2:5" ht="28.5" thickBot="1">
      <c r="B24" s="103"/>
      <c r="C24" s="109" t="s">
        <v>259</v>
      </c>
      <c r="D24" s="109" t="s">
        <v>843</v>
      </c>
      <c r="E24" s="70"/>
    </row>
    <row r="25" spans="2:5" ht="28.5" thickBot="1">
      <c r="B25" s="103"/>
      <c r="C25" s="109" t="s">
        <v>260</v>
      </c>
      <c r="D25" s="109" t="s">
        <v>738</v>
      </c>
      <c r="E25" s="70"/>
    </row>
    <row r="26" spans="2:5" ht="42" thickBot="1">
      <c r="B26" s="103"/>
      <c r="C26" s="109" t="s">
        <v>261</v>
      </c>
      <c r="D26" s="109" t="s">
        <v>844</v>
      </c>
      <c r="E26" s="70"/>
    </row>
    <row r="27" spans="2:5" ht="15" thickBot="1">
      <c r="B27" s="103"/>
      <c r="C27" s="526" t="s">
        <v>262</v>
      </c>
      <c r="D27" s="526"/>
      <c r="E27" s="70"/>
    </row>
    <row r="28" spans="2:5" ht="56.25" thickBot="1">
      <c r="B28" s="103"/>
      <c r="C28" s="108" t="s">
        <v>291</v>
      </c>
      <c r="D28" s="332" t="s">
        <v>739</v>
      </c>
      <c r="E28" s="70"/>
    </row>
    <row r="29" spans="2:5" ht="84.75" thickBot="1">
      <c r="B29" s="103"/>
      <c r="C29" s="108" t="s">
        <v>292</v>
      </c>
      <c r="D29" s="338" t="s">
        <v>867</v>
      </c>
      <c r="E29" s="70"/>
    </row>
    <row r="30" spans="2:5" ht="56.25" thickBot="1">
      <c r="B30" s="103"/>
      <c r="C30" s="108" t="s">
        <v>795</v>
      </c>
      <c r="D30" s="332" t="s">
        <v>868</v>
      </c>
      <c r="E30" s="70"/>
    </row>
    <row r="31" spans="2:5" ht="99" thickBot="1">
      <c r="B31" s="103"/>
      <c r="C31" s="108" t="s">
        <v>293</v>
      </c>
      <c r="D31" s="332" t="s">
        <v>880</v>
      </c>
      <c r="E31" s="70"/>
    </row>
    <row r="32" spans="2:5" ht="15" thickBot="1">
      <c r="B32" s="136"/>
      <c r="C32" s="110"/>
      <c r="D32" s="110"/>
      <c r="E32" s="137"/>
    </row>
  </sheetData>
  <sheetProtection/>
  <mergeCells count="7">
    <mergeCell ref="C27:D27"/>
    <mergeCell ref="C3:D3"/>
    <mergeCell ref="C12:D12"/>
    <mergeCell ref="C14:D14"/>
    <mergeCell ref="C20:D20"/>
    <mergeCell ref="C23:D23"/>
    <mergeCell ref="C17:D17"/>
  </mergeCells>
  <printOptions/>
  <pageMargins left="0.25" right="0.25" top="0.18" bottom="0.17" header="0.17" footer="0.17"/>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2:S320"/>
  <sheetViews>
    <sheetView zoomScalePageLayoutView="90" workbookViewId="0" topLeftCell="A78">
      <selection activeCell="G87" sqref="G87"/>
    </sheetView>
  </sheetViews>
  <sheetFormatPr defaultColWidth="9.421875" defaultRowHeight="15"/>
  <cols>
    <col min="1" max="1" width="3.00390625" style="0" customWidth="1"/>
    <col min="2" max="2" width="35.421875" style="0" customWidth="1"/>
    <col min="3" max="3" width="50.421875" style="0" customWidth="1"/>
    <col min="4" max="4" width="34.421875" style="0" customWidth="1"/>
    <col min="5" max="5" width="32.00390625" style="0" customWidth="1"/>
    <col min="6" max="6" width="26.57421875" style="0" customWidth="1"/>
    <col min="7" max="7" width="26.421875" style="0" bestFit="1" customWidth="1"/>
    <col min="8" max="8" width="30.00390625" style="0" customWidth="1"/>
    <col min="9" max="9" width="26.421875" style="0" customWidth="1"/>
    <col min="10" max="10" width="25.57421875" style="0" customWidth="1"/>
    <col min="11" max="11" width="31.00390625" style="0" bestFit="1" customWidth="1"/>
    <col min="12" max="12" width="30.421875" style="0" customWidth="1"/>
    <col min="13" max="13" width="27.421875" style="0" bestFit="1" customWidth="1"/>
    <col min="14" max="14" width="25.00390625" style="0" customWidth="1"/>
    <col min="15" max="15" width="25.57421875" style="0" bestFit="1" customWidth="1"/>
    <col min="16" max="16" width="30.421875" style="0" customWidth="1"/>
    <col min="17" max="17" width="27.421875" style="0" bestFit="1" customWidth="1"/>
    <col min="18" max="18" width="24.421875" style="0" customWidth="1"/>
    <col min="19" max="19" width="23.421875" style="0" bestFit="1" customWidth="1"/>
    <col min="20" max="20" width="27.57421875" style="0" customWidth="1"/>
  </cols>
  <sheetData>
    <row r="1" ht="15" thickBot="1"/>
    <row r="2" spans="2:19" ht="25.5">
      <c r="B2" s="87"/>
      <c r="C2" s="540"/>
      <c r="D2" s="540"/>
      <c r="E2" s="540"/>
      <c r="F2" s="540"/>
      <c r="G2" s="540"/>
      <c r="H2" s="81"/>
      <c r="I2" s="81"/>
      <c r="J2" s="81"/>
      <c r="K2" s="81"/>
      <c r="L2" s="81"/>
      <c r="M2" s="81"/>
      <c r="N2" s="81"/>
      <c r="O2" s="81"/>
      <c r="P2" s="81"/>
      <c r="Q2" s="81"/>
      <c r="R2" s="81"/>
      <c r="S2" s="82"/>
    </row>
    <row r="3" spans="2:19" ht="25.5">
      <c r="B3" s="88"/>
      <c r="C3" s="541" t="s">
        <v>796</v>
      </c>
      <c r="D3" s="542"/>
      <c r="E3" s="542"/>
      <c r="F3" s="542"/>
      <c r="G3" s="543"/>
      <c r="H3" s="84"/>
      <c r="I3" s="84"/>
      <c r="J3" s="84"/>
      <c r="K3" s="84"/>
      <c r="L3" s="84"/>
      <c r="M3" s="84"/>
      <c r="N3" s="84"/>
      <c r="O3" s="84"/>
      <c r="P3" s="84"/>
      <c r="Q3" s="84"/>
      <c r="R3" s="84"/>
      <c r="S3" s="86"/>
    </row>
    <row r="4" spans="2:19" ht="25.5">
      <c r="B4" s="88"/>
      <c r="C4" s="89"/>
      <c r="D4" s="89"/>
      <c r="E4" s="89"/>
      <c r="F4" s="89"/>
      <c r="G4" s="89"/>
      <c r="H4" s="84"/>
      <c r="I4" s="84"/>
      <c r="J4" s="84"/>
      <c r="K4" s="84"/>
      <c r="L4" s="84"/>
      <c r="M4" s="84"/>
      <c r="N4" s="84"/>
      <c r="O4" s="84"/>
      <c r="P4" s="84"/>
      <c r="Q4" s="84"/>
      <c r="R4" s="84"/>
      <c r="S4" s="86"/>
    </row>
    <row r="5" spans="2:19" ht="15" thickBot="1">
      <c r="B5" s="83"/>
      <c r="C5" s="84"/>
      <c r="D5" s="84"/>
      <c r="E5" s="84"/>
      <c r="F5" s="84"/>
      <c r="G5" s="84"/>
      <c r="H5" s="84"/>
      <c r="I5" s="84"/>
      <c r="J5" s="84"/>
      <c r="K5" s="84"/>
      <c r="L5" s="84"/>
      <c r="M5" s="84"/>
      <c r="N5" s="84"/>
      <c r="O5" s="84"/>
      <c r="P5" s="84"/>
      <c r="Q5" s="84"/>
      <c r="R5" s="84"/>
      <c r="S5" s="86"/>
    </row>
    <row r="6" spans="2:19" ht="15.75" thickBot="1">
      <c r="B6" s="544" t="s">
        <v>559</v>
      </c>
      <c r="C6" s="545"/>
      <c r="D6" s="545"/>
      <c r="E6" s="545"/>
      <c r="F6" s="545"/>
      <c r="G6" s="545"/>
      <c r="H6" s="217"/>
      <c r="I6" s="217"/>
      <c r="J6" s="217"/>
      <c r="K6" s="217"/>
      <c r="L6" s="217"/>
      <c r="M6" s="217"/>
      <c r="N6" s="217"/>
      <c r="O6" s="217"/>
      <c r="P6" s="217"/>
      <c r="Q6" s="217"/>
      <c r="R6" s="217"/>
      <c r="S6" s="218"/>
    </row>
    <row r="7" spans="2:19" ht="15">
      <c r="B7" s="544" t="s">
        <v>621</v>
      </c>
      <c r="C7" s="546"/>
      <c r="D7" s="546"/>
      <c r="E7" s="546"/>
      <c r="F7" s="546"/>
      <c r="G7" s="546"/>
      <c r="H7" s="217"/>
      <c r="I7" s="217"/>
      <c r="J7" s="217"/>
      <c r="K7" s="217"/>
      <c r="L7" s="217"/>
      <c r="M7" s="217"/>
      <c r="N7" s="217"/>
      <c r="O7" s="217"/>
      <c r="P7" s="217"/>
      <c r="Q7" s="217"/>
      <c r="R7" s="217"/>
      <c r="S7" s="218"/>
    </row>
    <row r="8" spans="2:19" ht="15" thickBot="1">
      <c r="B8" s="547" t="s">
        <v>236</v>
      </c>
      <c r="C8" s="548"/>
      <c r="D8" s="548"/>
      <c r="E8" s="548"/>
      <c r="F8" s="548"/>
      <c r="G8" s="548"/>
      <c r="H8" s="219"/>
      <c r="I8" s="219"/>
      <c r="J8" s="219"/>
      <c r="K8" s="219"/>
      <c r="L8" s="219"/>
      <c r="M8" s="219"/>
      <c r="N8" s="219"/>
      <c r="O8" s="219"/>
      <c r="P8" s="219"/>
      <c r="Q8" s="219"/>
      <c r="R8" s="219"/>
      <c r="S8" s="220"/>
    </row>
    <row r="10" spans="2:3" ht="21">
      <c r="B10" s="549" t="s">
        <v>296</v>
      </c>
      <c r="C10" s="549"/>
    </row>
    <row r="11" ht="15" thickBot="1">
      <c r="F11" s="307"/>
    </row>
    <row r="12" spans="2:3" ht="15" thickBot="1">
      <c r="B12" s="221" t="s">
        <v>297</v>
      </c>
      <c r="C12" s="139" t="s">
        <v>662</v>
      </c>
    </row>
    <row r="13" spans="2:7" ht="15" thickBot="1">
      <c r="B13" s="221" t="s">
        <v>271</v>
      </c>
      <c r="C13" s="139" t="s">
        <v>764</v>
      </c>
      <c r="F13" s="306"/>
      <c r="G13" s="306"/>
    </row>
    <row r="14" spans="2:3" ht="15" thickBot="1">
      <c r="B14" s="221" t="s">
        <v>622</v>
      </c>
      <c r="C14" s="139" t="s">
        <v>560</v>
      </c>
    </row>
    <row r="15" spans="2:7" ht="15" thickBot="1">
      <c r="B15" s="221" t="s">
        <v>298</v>
      </c>
      <c r="C15" s="139" t="s">
        <v>114</v>
      </c>
      <c r="E15" s="262"/>
      <c r="F15" s="263"/>
      <c r="G15" s="263"/>
    </row>
    <row r="16" spans="2:11" ht="15" thickBot="1">
      <c r="B16" s="221" t="s">
        <v>299</v>
      </c>
      <c r="C16" s="139" t="s">
        <v>565</v>
      </c>
      <c r="E16" s="262"/>
      <c r="K16" s="262"/>
    </row>
    <row r="17" spans="2:3" ht="15" thickBot="1">
      <c r="B17" s="221" t="s">
        <v>300</v>
      </c>
      <c r="C17" s="139" t="s">
        <v>452</v>
      </c>
    </row>
    <row r="18" ht="15" thickBot="1"/>
    <row r="19" spans="4:19" ht="15" thickBot="1">
      <c r="D19" s="531" t="s">
        <v>301</v>
      </c>
      <c r="E19" s="532"/>
      <c r="F19" s="532"/>
      <c r="G19" s="533"/>
      <c r="H19" s="531" t="s">
        <v>797</v>
      </c>
      <c r="I19" s="532"/>
      <c r="J19" s="532"/>
      <c r="K19" s="533"/>
      <c r="L19" s="531" t="s">
        <v>303</v>
      </c>
      <c r="M19" s="532"/>
      <c r="N19" s="532"/>
      <c r="O19" s="533"/>
      <c r="P19" s="531" t="s">
        <v>663</v>
      </c>
      <c r="Q19" s="532"/>
      <c r="R19" s="532"/>
      <c r="S19" s="533"/>
    </row>
    <row r="20" spans="2:19" ht="24" thickBot="1">
      <c r="B20" s="534" t="s">
        <v>305</v>
      </c>
      <c r="C20" s="537" t="s">
        <v>306</v>
      </c>
      <c r="D20" s="140"/>
      <c r="E20" s="141" t="s">
        <v>307</v>
      </c>
      <c r="F20" s="142" t="s">
        <v>308</v>
      </c>
      <c r="G20" s="143" t="s">
        <v>309</v>
      </c>
      <c r="H20" s="140"/>
      <c r="I20" s="141" t="s">
        <v>307</v>
      </c>
      <c r="J20" s="142" t="s">
        <v>308</v>
      </c>
      <c r="K20" s="143" t="s">
        <v>309</v>
      </c>
      <c r="L20" s="140"/>
      <c r="M20" s="141" t="s">
        <v>307</v>
      </c>
      <c r="N20" s="142" t="s">
        <v>308</v>
      </c>
      <c r="O20" s="143" t="s">
        <v>309</v>
      </c>
      <c r="P20" s="140"/>
      <c r="Q20" s="141" t="s">
        <v>307</v>
      </c>
      <c r="R20" s="142" t="s">
        <v>308</v>
      </c>
      <c r="S20" s="143" t="s">
        <v>309</v>
      </c>
    </row>
    <row r="21" spans="2:19" ht="14.25">
      <c r="B21" s="535"/>
      <c r="C21" s="538"/>
      <c r="D21" s="144" t="s">
        <v>310</v>
      </c>
      <c r="E21" s="347"/>
      <c r="F21" s="145"/>
      <c r="G21" s="264"/>
      <c r="H21" s="146" t="s">
        <v>310</v>
      </c>
      <c r="I21" s="265">
        <f>J21+K21</f>
        <v>213758</v>
      </c>
      <c r="J21" s="266">
        <v>23949</v>
      </c>
      <c r="K21" s="267">
        <v>189809</v>
      </c>
      <c r="L21" s="144" t="s">
        <v>310</v>
      </c>
      <c r="M21" s="147">
        <f>N21+O21</f>
        <v>304133</v>
      </c>
      <c r="N21" s="148">
        <f>11200+375+53439+3985+110195+467+193+575+294</f>
        <v>180723</v>
      </c>
      <c r="O21" s="149">
        <v>123410</v>
      </c>
      <c r="P21" s="144" t="s">
        <v>310</v>
      </c>
      <c r="Q21" s="147"/>
      <c r="R21" s="148"/>
      <c r="S21" s="149"/>
    </row>
    <row r="22" spans="2:19" ht="14.25">
      <c r="B22" s="535"/>
      <c r="C22" s="538"/>
      <c r="D22" s="150" t="s">
        <v>311</v>
      </c>
      <c r="E22" s="151">
        <v>0.51</v>
      </c>
      <c r="F22" s="151">
        <v>0.51</v>
      </c>
      <c r="G22" s="268">
        <v>0.51</v>
      </c>
      <c r="H22" s="152" t="s">
        <v>311</v>
      </c>
      <c r="I22" s="153">
        <v>0.51</v>
      </c>
      <c r="J22" s="153">
        <v>0.51</v>
      </c>
      <c r="K22" s="154">
        <v>0.51</v>
      </c>
      <c r="L22" s="150" t="s">
        <v>311</v>
      </c>
      <c r="M22" s="153">
        <v>0.51</v>
      </c>
      <c r="N22" s="153">
        <v>0.51</v>
      </c>
      <c r="O22" s="154">
        <v>0.51</v>
      </c>
      <c r="P22" s="150" t="s">
        <v>311</v>
      </c>
      <c r="Q22" s="153"/>
      <c r="R22" s="153"/>
      <c r="S22" s="154"/>
    </row>
    <row r="23" spans="2:19" ht="14.25">
      <c r="B23" s="536"/>
      <c r="C23" s="539"/>
      <c r="D23" s="150" t="s">
        <v>312</v>
      </c>
      <c r="E23" s="151">
        <v>0.49</v>
      </c>
      <c r="F23" s="151">
        <v>0.49</v>
      </c>
      <c r="G23" s="268">
        <v>0.49</v>
      </c>
      <c r="H23" s="152" t="s">
        <v>312</v>
      </c>
      <c r="I23" s="153">
        <v>0.49</v>
      </c>
      <c r="J23" s="153">
        <v>0.49</v>
      </c>
      <c r="K23" s="154">
        <v>0.49</v>
      </c>
      <c r="L23" s="150" t="s">
        <v>312</v>
      </c>
      <c r="M23" s="153">
        <v>0.49</v>
      </c>
      <c r="N23" s="153">
        <v>0.49</v>
      </c>
      <c r="O23" s="154">
        <v>0.49</v>
      </c>
      <c r="P23" s="150" t="s">
        <v>312</v>
      </c>
      <c r="Q23" s="153"/>
      <c r="R23" s="153"/>
      <c r="S23" s="154"/>
    </row>
    <row r="24" spans="2:19" ht="15" thickBot="1">
      <c r="B24" s="155"/>
      <c r="C24" s="155"/>
      <c r="P24">
        <f>+P24:S26</f>
        <v>0</v>
      </c>
      <c r="Q24" s="156"/>
      <c r="R24" s="156"/>
      <c r="S24" s="156"/>
    </row>
    <row r="25" spans="2:19" ht="15" thickBot="1">
      <c r="B25" s="155"/>
      <c r="C25" s="155"/>
      <c r="D25" s="531" t="s">
        <v>301</v>
      </c>
      <c r="E25" s="532"/>
      <c r="F25" s="532"/>
      <c r="G25" s="533"/>
      <c r="H25" s="531" t="s">
        <v>302</v>
      </c>
      <c r="I25" s="532"/>
      <c r="J25" s="532"/>
      <c r="K25" s="533"/>
      <c r="L25" s="531" t="s">
        <v>303</v>
      </c>
      <c r="M25" s="532"/>
      <c r="N25" s="532"/>
      <c r="O25" s="533"/>
      <c r="P25" s="531" t="s">
        <v>304</v>
      </c>
      <c r="Q25" s="532"/>
      <c r="R25" s="532"/>
      <c r="S25" s="533"/>
    </row>
    <row r="26" spans="2:19" ht="24">
      <c r="B26" s="534" t="s">
        <v>740</v>
      </c>
      <c r="C26" s="534" t="s">
        <v>673</v>
      </c>
      <c r="D26" s="550" t="s">
        <v>743</v>
      </c>
      <c r="E26" s="551"/>
      <c r="F26" s="157" t="s">
        <v>744</v>
      </c>
      <c r="G26" s="158" t="s">
        <v>745</v>
      </c>
      <c r="H26" s="550" t="s">
        <v>313</v>
      </c>
      <c r="I26" s="551"/>
      <c r="J26" s="157" t="s">
        <v>314</v>
      </c>
      <c r="K26" s="158" t="s">
        <v>315</v>
      </c>
      <c r="L26" s="550" t="s">
        <v>313</v>
      </c>
      <c r="M26" s="551"/>
      <c r="N26" s="157" t="s">
        <v>314</v>
      </c>
      <c r="O26" s="158" t="s">
        <v>315</v>
      </c>
      <c r="P26" s="550" t="s">
        <v>313</v>
      </c>
      <c r="Q26" s="551"/>
      <c r="R26" s="157" t="s">
        <v>314</v>
      </c>
      <c r="S26" s="158" t="s">
        <v>315</v>
      </c>
    </row>
    <row r="27" spans="2:19" ht="14.25">
      <c r="B27" s="535"/>
      <c r="C27" s="535"/>
      <c r="D27" s="159" t="s">
        <v>310</v>
      </c>
      <c r="E27" s="269">
        <v>6</v>
      </c>
      <c r="F27" s="566" t="s">
        <v>375</v>
      </c>
      <c r="G27" s="568" t="s">
        <v>468</v>
      </c>
      <c r="H27" s="159" t="s">
        <v>310</v>
      </c>
      <c r="I27" s="160"/>
      <c r="J27" s="552"/>
      <c r="K27" s="554"/>
      <c r="L27" s="159" t="s">
        <v>310</v>
      </c>
      <c r="M27" s="160"/>
      <c r="N27" s="552"/>
      <c r="O27" s="554"/>
      <c r="P27" s="159" t="s">
        <v>310</v>
      </c>
      <c r="Q27" s="160"/>
      <c r="R27" s="552"/>
      <c r="S27" s="554"/>
    </row>
    <row r="28" spans="2:19" ht="42" customHeight="1">
      <c r="B28" s="536"/>
      <c r="C28" s="536"/>
      <c r="D28" s="161" t="s">
        <v>316</v>
      </c>
      <c r="E28" s="162">
        <v>0.5</v>
      </c>
      <c r="F28" s="567"/>
      <c r="G28" s="569"/>
      <c r="H28" s="161" t="s">
        <v>316</v>
      </c>
      <c r="I28" s="163"/>
      <c r="J28" s="553"/>
      <c r="K28" s="555"/>
      <c r="L28" s="161" t="s">
        <v>316</v>
      </c>
      <c r="M28" s="163"/>
      <c r="N28" s="553"/>
      <c r="O28" s="555"/>
      <c r="P28" s="161" t="s">
        <v>316</v>
      </c>
      <c r="Q28" s="163"/>
      <c r="R28" s="553"/>
      <c r="S28" s="555"/>
    </row>
    <row r="29" spans="2:19" ht="45" customHeight="1">
      <c r="B29" s="556" t="s">
        <v>742</v>
      </c>
      <c r="C29" s="559" t="s">
        <v>674</v>
      </c>
      <c r="D29" s="254" t="s">
        <v>747</v>
      </c>
      <c r="E29" s="164" t="s">
        <v>300</v>
      </c>
      <c r="F29" s="164" t="s">
        <v>746</v>
      </c>
      <c r="G29" s="165" t="s">
        <v>319</v>
      </c>
      <c r="H29" s="254" t="s">
        <v>317</v>
      </c>
      <c r="I29" s="164" t="s">
        <v>300</v>
      </c>
      <c r="J29" s="164" t="s">
        <v>318</v>
      </c>
      <c r="K29" s="165" t="s">
        <v>319</v>
      </c>
      <c r="L29" s="254" t="s">
        <v>317</v>
      </c>
      <c r="M29" s="164" t="s">
        <v>300</v>
      </c>
      <c r="N29" s="164" t="s">
        <v>318</v>
      </c>
      <c r="O29" s="165" t="s">
        <v>319</v>
      </c>
      <c r="P29" s="254" t="s">
        <v>317</v>
      </c>
      <c r="Q29" s="164" t="s">
        <v>300</v>
      </c>
      <c r="R29" s="164" t="s">
        <v>318</v>
      </c>
      <c r="S29" s="165" t="s">
        <v>319</v>
      </c>
    </row>
    <row r="30" spans="2:19" ht="14.25">
      <c r="B30" s="557"/>
      <c r="C30" s="560"/>
      <c r="D30" s="166">
        <v>1</v>
      </c>
      <c r="E30" s="167" t="s">
        <v>449</v>
      </c>
      <c r="F30" s="167" t="s">
        <v>431</v>
      </c>
      <c r="G30" s="168" t="s">
        <v>504</v>
      </c>
      <c r="H30" s="169"/>
      <c r="I30" s="170"/>
      <c r="J30" s="169"/>
      <c r="K30" s="171"/>
      <c r="L30" s="169"/>
      <c r="M30" s="170"/>
      <c r="N30" s="169"/>
      <c r="O30" s="171"/>
      <c r="P30" s="169"/>
      <c r="Q30" s="170"/>
      <c r="R30" s="169"/>
      <c r="S30" s="171"/>
    </row>
    <row r="31" spans="2:19" ht="42.75" customHeight="1">
      <c r="B31" s="557"/>
      <c r="C31" s="560"/>
      <c r="D31" s="254" t="s">
        <v>317</v>
      </c>
      <c r="E31" s="164" t="s">
        <v>300</v>
      </c>
      <c r="F31" s="164" t="s">
        <v>318</v>
      </c>
      <c r="G31" s="165" t="s">
        <v>319</v>
      </c>
      <c r="H31" s="254" t="s">
        <v>317</v>
      </c>
      <c r="I31" s="164" t="s">
        <v>300</v>
      </c>
      <c r="J31" s="164" t="s">
        <v>318</v>
      </c>
      <c r="K31" s="165" t="s">
        <v>319</v>
      </c>
      <c r="L31" s="254" t="s">
        <v>317</v>
      </c>
      <c r="M31" s="164" t="s">
        <v>300</v>
      </c>
      <c r="N31" s="164" t="s">
        <v>318</v>
      </c>
      <c r="O31" s="165" t="s">
        <v>319</v>
      </c>
      <c r="P31" s="254" t="s">
        <v>317</v>
      </c>
      <c r="Q31" s="164" t="s">
        <v>300</v>
      </c>
      <c r="R31" s="164" t="s">
        <v>318</v>
      </c>
      <c r="S31" s="165" t="s">
        <v>319</v>
      </c>
    </row>
    <row r="32" spans="2:19" ht="14.25">
      <c r="B32" s="557"/>
      <c r="C32" s="560"/>
      <c r="D32" s="166">
        <v>1</v>
      </c>
      <c r="E32" s="167" t="s">
        <v>436</v>
      </c>
      <c r="F32" s="167" t="s">
        <v>431</v>
      </c>
      <c r="G32" s="168" t="s">
        <v>504</v>
      </c>
      <c r="H32" s="169"/>
      <c r="I32" s="170"/>
      <c r="J32" s="169"/>
      <c r="K32" s="171"/>
      <c r="L32" s="169"/>
      <c r="M32" s="170"/>
      <c r="N32" s="169"/>
      <c r="O32" s="171"/>
      <c r="P32" s="169"/>
      <c r="Q32" s="170"/>
      <c r="R32" s="169"/>
      <c r="S32" s="171"/>
    </row>
    <row r="33" spans="2:19" ht="43.5" customHeight="1">
      <c r="B33" s="557"/>
      <c r="C33" s="560"/>
      <c r="D33" s="254" t="s">
        <v>317</v>
      </c>
      <c r="E33" s="164" t="s">
        <v>300</v>
      </c>
      <c r="F33" s="164" t="s">
        <v>318</v>
      </c>
      <c r="G33" s="165" t="s">
        <v>319</v>
      </c>
      <c r="H33" s="254" t="s">
        <v>317</v>
      </c>
      <c r="I33" s="164" t="s">
        <v>300</v>
      </c>
      <c r="J33" s="164" t="s">
        <v>318</v>
      </c>
      <c r="K33" s="165" t="s">
        <v>319</v>
      </c>
      <c r="L33" s="254" t="s">
        <v>317</v>
      </c>
      <c r="M33" s="164" t="s">
        <v>300</v>
      </c>
      <c r="N33" s="164" t="s">
        <v>318</v>
      </c>
      <c r="O33" s="165" t="s">
        <v>319</v>
      </c>
      <c r="P33" s="254" t="s">
        <v>317</v>
      </c>
      <c r="Q33" s="164" t="s">
        <v>300</v>
      </c>
      <c r="R33" s="164" t="s">
        <v>318</v>
      </c>
      <c r="S33" s="165" t="s">
        <v>319</v>
      </c>
    </row>
    <row r="34" spans="2:19" ht="14.25">
      <c r="B34" s="557"/>
      <c r="C34" s="560"/>
      <c r="D34" s="166">
        <v>2</v>
      </c>
      <c r="E34" s="167" t="s">
        <v>452</v>
      </c>
      <c r="F34" s="167" t="s">
        <v>431</v>
      </c>
      <c r="G34" s="168" t="s">
        <v>504</v>
      </c>
      <c r="H34" s="169"/>
      <c r="I34" s="170"/>
      <c r="J34" s="169"/>
      <c r="K34" s="171"/>
      <c r="L34" s="169"/>
      <c r="M34" s="170"/>
      <c r="N34" s="169"/>
      <c r="O34" s="171"/>
      <c r="P34" s="169"/>
      <c r="Q34" s="170"/>
      <c r="R34" s="169"/>
      <c r="S34" s="171"/>
    </row>
    <row r="35" spans="2:19" ht="51" customHeight="1">
      <c r="B35" s="557"/>
      <c r="C35" s="560"/>
      <c r="D35" s="254" t="s">
        <v>317</v>
      </c>
      <c r="E35" s="164" t="s">
        <v>300</v>
      </c>
      <c r="F35" s="164" t="s">
        <v>318</v>
      </c>
      <c r="G35" s="165" t="s">
        <v>319</v>
      </c>
      <c r="H35" s="254" t="s">
        <v>317</v>
      </c>
      <c r="I35" s="164" t="s">
        <v>300</v>
      </c>
      <c r="J35" s="164" t="s">
        <v>318</v>
      </c>
      <c r="K35" s="165" t="s">
        <v>319</v>
      </c>
      <c r="L35" s="254" t="s">
        <v>317</v>
      </c>
      <c r="M35" s="164" t="s">
        <v>300</v>
      </c>
      <c r="N35" s="164" t="s">
        <v>318</v>
      </c>
      <c r="O35" s="165" t="s">
        <v>319</v>
      </c>
      <c r="P35" s="254" t="s">
        <v>317</v>
      </c>
      <c r="Q35" s="164" t="s">
        <v>300</v>
      </c>
      <c r="R35" s="164" t="s">
        <v>318</v>
      </c>
      <c r="S35" s="165" t="s">
        <v>319</v>
      </c>
    </row>
    <row r="36" spans="2:19" ht="14.25">
      <c r="B36" s="557"/>
      <c r="C36" s="560"/>
      <c r="D36" s="166">
        <v>2</v>
      </c>
      <c r="E36" s="167" t="s">
        <v>432</v>
      </c>
      <c r="F36" s="167" t="s">
        <v>431</v>
      </c>
      <c r="G36" s="168" t="s">
        <v>504</v>
      </c>
      <c r="H36" s="169"/>
      <c r="I36" s="170"/>
      <c r="J36" s="169"/>
      <c r="K36" s="171"/>
      <c r="L36" s="169"/>
      <c r="M36" s="170"/>
      <c r="N36" s="169"/>
      <c r="O36" s="171"/>
      <c r="P36" s="169"/>
      <c r="Q36" s="170"/>
      <c r="R36" s="169"/>
      <c r="S36" s="171"/>
    </row>
    <row r="37" spans="2:19" ht="59.25" customHeight="1">
      <c r="B37" s="557"/>
      <c r="C37" s="560"/>
      <c r="D37" s="254" t="s">
        <v>317</v>
      </c>
      <c r="E37" s="164" t="s">
        <v>300</v>
      </c>
      <c r="F37" s="164" t="s">
        <v>318</v>
      </c>
      <c r="G37" s="165" t="s">
        <v>319</v>
      </c>
      <c r="H37" s="254" t="s">
        <v>317</v>
      </c>
      <c r="I37" s="164" t="s">
        <v>300</v>
      </c>
      <c r="J37" s="164" t="s">
        <v>318</v>
      </c>
      <c r="K37" s="165" t="s">
        <v>319</v>
      </c>
      <c r="L37" s="254" t="s">
        <v>317</v>
      </c>
      <c r="M37" s="164" t="s">
        <v>300</v>
      </c>
      <c r="N37" s="164" t="s">
        <v>318</v>
      </c>
      <c r="O37" s="165" t="s">
        <v>319</v>
      </c>
      <c r="P37" s="254" t="s">
        <v>317</v>
      </c>
      <c r="Q37" s="164" t="s">
        <v>300</v>
      </c>
      <c r="R37" s="164" t="s">
        <v>318</v>
      </c>
      <c r="S37" s="165" t="s">
        <v>319</v>
      </c>
    </row>
    <row r="38" spans="2:19" ht="14.25">
      <c r="B38" s="558"/>
      <c r="C38" s="561"/>
      <c r="D38" s="166"/>
      <c r="E38" s="167"/>
      <c r="F38" s="167"/>
      <c r="G38" s="168"/>
      <c r="H38" s="169"/>
      <c r="I38" s="170"/>
      <c r="J38" s="169"/>
      <c r="K38" s="171"/>
      <c r="L38" s="169"/>
      <c r="M38" s="170"/>
      <c r="N38" s="169"/>
      <c r="O38" s="171"/>
      <c r="P38" s="169"/>
      <c r="Q38" s="170"/>
      <c r="R38" s="169"/>
      <c r="S38" s="171"/>
    </row>
    <row r="39" spans="2:19" ht="38.25" customHeight="1">
      <c r="B39" s="556" t="s">
        <v>741</v>
      </c>
      <c r="C39" s="556" t="s">
        <v>675</v>
      </c>
      <c r="D39" s="164" t="s">
        <v>748</v>
      </c>
      <c r="E39" s="164" t="s">
        <v>321</v>
      </c>
      <c r="F39" s="142" t="s">
        <v>749</v>
      </c>
      <c r="G39" s="168" t="s">
        <v>375</v>
      </c>
      <c r="H39" s="164" t="s">
        <v>320</v>
      </c>
      <c r="I39" s="164" t="s">
        <v>321</v>
      </c>
      <c r="J39" s="142" t="s">
        <v>322</v>
      </c>
      <c r="K39" s="173"/>
      <c r="L39" s="164" t="s">
        <v>320</v>
      </c>
      <c r="M39" s="164" t="s">
        <v>321</v>
      </c>
      <c r="N39" s="142" t="s">
        <v>322</v>
      </c>
      <c r="O39" s="173"/>
      <c r="P39" s="164" t="s">
        <v>320</v>
      </c>
      <c r="Q39" s="164" t="s">
        <v>321</v>
      </c>
      <c r="R39" s="142" t="s">
        <v>322</v>
      </c>
      <c r="S39" s="173"/>
    </row>
    <row r="40" spans="2:19" ht="14.25">
      <c r="B40" s="557"/>
      <c r="C40" s="557"/>
      <c r="D40" s="562">
        <v>2</v>
      </c>
      <c r="E40" s="562" t="s">
        <v>503</v>
      </c>
      <c r="F40" s="142" t="s">
        <v>323</v>
      </c>
      <c r="G40" s="270" t="s">
        <v>431</v>
      </c>
      <c r="H40" s="564"/>
      <c r="I40" s="564"/>
      <c r="J40" s="142" t="s">
        <v>323</v>
      </c>
      <c r="K40" s="175"/>
      <c r="L40" s="564"/>
      <c r="M40" s="564"/>
      <c r="N40" s="142" t="s">
        <v>323</v>
      </c>
      <c r="O40" s="175"/>
      <c r="P40" s="564"/>
      <c r="Q40" s="564"/>
      <c r="R40" s="142" t="s">
        <v>323</v>
      </c>
      <c r="S40" s="175"/>
    </row>
    <row r="41" spans="2:19" ht="14.25">
      <c r="B41" s="557"/>
      <c r="C41" s="557"/>
      <c r="D41" s="563"/>
      <c r="E41" s="563"/>
      <c r="F41" s="142" t="s">
        <v>324</v>
      </c>
      <c r="G41" s="168">
        <v>703</v>
      </c>
      <c r="H41" s="565"/>
      <c r="I41" s="565"/>
      <c r="J41" s="142" t="s">
        <v>324</v>
      </c>
      <c r="K41" s="171"/>
      <c r="L41" s="565"/>
      <c r="M41" s="565"/>
      <c r="N41" s="142" t="s">
        <v>324</v>
      </c>
      <c r="O41" s="171"/>
      <c r="P41" s="565"/>
      <c r="Q41" s="565"/>
      <c r="R41" s="142" t="s">
        <v>324</v>
      </c>
      <c r="S41" s="171"/>
    </row>
    <row r="42" spans="2:19" ht="29.25" customHeight="1">
      <c r="B42" s="557"/>
      <c r="C42" s="557"/>
      <c r="D42" s="164" t="s">
        <v>320</v>
      </c>
      <c r="E42" s="164" t="s">
        <v>321</v>
      </c>
      <c r="F42" s="142" t="s">
        <v>322</v>
      </c>
      <c r="G42" s="172"/>
      <c r="H42" s="164" t="s">
        <v>320</v>
      </c>
      <c r="I42" s="164" t="s">
        <v>321</v>
      </c>
      <c r="J42" s="142" t="s">
        <v>322</v>
      </c>
      <c r="K42" s="173"/>
      <c r="L42" s="164" t="s">
        <v>320</v>
      </c>
      <c r="M42" s="164" t="s">
        <v>321</v>
      </c>
      <c r="N42" s="142" t="s">
        <v>322</v>
      </c>
      <c r="O42" s="173"/>
      <c r="P42" s="164" t="s">
        <v>320</v>
      </c>
      <c r="Q42" s="164" t="s">
        <v>321</v>
      </c>
      <c r="R42" s="142" t="s">
        <v>322</v>
      </c>
      <c r="S42" s="173"/>
    </row>
    <row r="43" spans="2:19" ht="14.25">
      <c r="B43" s="557"/>
      <c r="C43" s="557"/>
      <c r="D43" s="562">
        <v>1</v>
      </c>
      <c r="E43" s="562" t="s">
        <v>500</v>
      </c>
      <c r="F43" s="142" t="s">
        <v>323</v>
      </c>
      <c r="G43" s="174"/>
      <c r="H43" s="564"/>
      <c r="I43" s="564"/>
      <c r="J43" s="142" t="s">
        <v>323</v>
      </c>
      <c r="K43" s="175"/>
      <c r="L43" s="564"/>
      <c r="M43" s="564"/>
      <c r="N43" s="142" t="s">
        <v>323</v>
      </c>
      <c r="O43" s="175"/>
      <c r="P43" s="564"/>
      <c r="Q43" s="564"/>
      <c r="R43" s="142" t="s">
        <v>323</v>
      </c>
      <c r="S43" s="175"/>
    </row>
    <row r="44" spans="2:19" ht="14.25">
      <c r="B44" s="557"/>
      <c r="C44" s="557"/>
      <c r="D44" s="563"/>
      <c r="E44" s="563"/>
      <c r="F44" s="142" t="s">
        <v>324</v>
      </c>
      <c r="G44" s="168"/>
      <c r="H44" s="565"/>
      <c r="I44" s="565"/>
      <c r="J44" s="142" t="s">
        <v>324</v>
      </c>
      <c r="K44" s="171"/>
      <c r="L44" s="565"/>
      <c r="M44" s="565"/>
      <c r="N44" s="142" t="s">
        <v>324</v>
      </c>
      <c r="O44" s="171"/>
      <c r="P44" s="565"/>
      <c r="Q44" s="565"/>
      <c r="R44" s="142" t="s">
        <v>324</v>
      </c>
      <c r="S44" s="171"/>
    </row>
    <row r="45" spans="2:19" ht="30.75" customHeight="1">
      <c r="B45" s="557"/>
      <c r="C45" s="557"/>
      <c r="D45" s="164" t="s">
        <v>320</v>
      </c>
      <c r="E45" s="164" t="s">
        <v>321</v>
      </c>
      <c r="F45" s="142" t="s">
        <v>322</v>
      </c>
      <c r="G45" s="172"/>
      <c r="H45" s="164" t="s">
        <v>320</v>
      </c>
      <c r="I45" s="164" t="s">
        <v>321</v>
      </c>
      <c r="J45" s="142" t="s">
        <v>322</v>
      </c>
      <c r="K45" s="173"/>
      <c r="L45" s="164" t="s">
        <v>320</v>
      </c>
      <c r="M45" s="164" t="s">
        <v>321</v>
      </c>
      <c r="N45" s="142" t="s">
        <v>322</v>
      </c>
      <c r="O45" s="173"/>
      <c r="P45" s="164" t="s">
        <v>320</v>
      </c>
      <c r="Q45" s="164" t="s">
        <v>321</v>
      </c>
      <c r="R45" s="142" t="s">
        <v>322</v>
      </c>
      <c r="S45" s="173"/>
    </row>
    <row r="46" spans="2:19" ht="14.25">
      <c r="B46" s="557"/>
      <c r="C46" s="557"/>
      <c r="D46" s="562"/>
      <c r="E46" s="562"/>
      <c r="F46" s="142" t="s">
        <v>323</v>
      </c>
      <c r="G46" s="174"/>
      <c r="H46" s="564"/>
      <c r="I46" s="564"/>
      <c r="J46" s="142" t="s">
        <v>323</v>
      </c>
      <c r="K46" s="175"/>
      <c r="L46" s="564"/>
      <c r="M46" s="564"/>
      <c r="N46" s="142" t="s">
        <v>323</v>
      </c>
      <c r="O46" s="175"/>
      <c r="P46" s="564"/>
      <c r="Q46" s="564"/>
      <c r="R46" s="142" t="s">
        <v>323</v>
      </c>
      <c r="S46" s="175"/>
    </row>
    <row r="47" spans="2:19" ht="14.25">
      <c r="B47" s="557"/>
      <c r="C47" s="557"/>
      <c r="D47" s="563"/>
      <c r="E47" s="563"/>
      <c r="F47" s="142" t="s">
        <v>324</v>
      </c>
      <c r="G47" s="168"/>
      <c r="H47" s="565"/>
      <c r="I47" s="565"/>
      <c r="J47" s="142" t="s">
        <v>324</v>
      </c>
      <c r="K47" s="171"/>
      <c r="L47" s="565"/>
      <c r="M47" s="565"/>
      <c r="N47" s="142" t="s">
        <v>324</v>
      </c>
      <c r="O47" s="171"/>
      <c r="P47" s="565"/>
      <c r="Q47" s="565"/>
      <c r="R47" s="142" t="s">
        <v>324</v>
      </c>
      <c r="S47" s="171"/>
    </row>
    <row r="48" spans="2:19" ht="19.5" customHeight="1">
      <c r="B48" s="557"/>
      <c r="C48" s="557"/>
      <c r="D48" s="164" t="s">
        <v>320</v>
      </c>
      <c r="E48" s="164" t="s">
        <v>321</v>
      </c>
      <c r="F48" s="142" t="s">
        <v>322</v>
      </c>
      <c r="G48" s="172"/>
      <c r="H48" s="164" t="s">
        <v>320</v>
      </c>
      <c r="I48" s="164" t="s">
        <v>321</v>
      </c>
      <c r="J48" s="142" t="s">
        <v>322</v>
      </c>
      <c r="K48" s="173"/>
      <c r="L48" s="164" t="s">
        <v>320</v>
      </c>
      <c r="M48" s="164" t="s">
        <v>321</v>
      </c>
      <c r="N48" s="142" t="s">
        <v>322</v>
      </c>
      <c r="O48" s="173"/>
      <c r="P48" s="164" t="s">
        <v>320</v>
      </c>
      <c r="Q48" s="164" t="s">
        <v>321</v>
      </c>
      <c r="R48" s="142" t="s">
        <v>322</v>
      </c>
      <c r="S48" s="173"/>
    </row>
    <row r="49" spans="2:19" ht="3" customHeight="1" hidden="1">
      <c r="B49" s="557"/>
      <c r="C49" s="557"/>
      <c r="D49" s="562"/>
      <c r="E49" s="562"/>
      <c r="F49" s="142" t="s">
        <v>323</v>
      </c>
      <c r="G49" s="174"/>
      <c r="H49" s="564"/>
      <c r="I49" s="564"/>
      <c r="J49" s="142" t="s">
        <v>323</v>
      </c>
      <c r="K49" s="175"/>
      <c r="L49" s="564"/>
      <c r="M49" s="564"/>
      <c r="N49" s="142" t="s">
        <v>323</v>
      </c>
      <c r="O49" s="175"/>
      <c r="P49" s="564"/>
      <c r="Q49" s="564"/>
      <c r="R49" s="142" t="s">
        <v>323</v>
      </c>
      <c r="S49" s="175"/>
    </row>
    <row r="50" spans="2:19" ht="14.25" hidden="1">
      <c r="B50" s="558"/>
      <c r="C50" s="558"/>
      <c r="D50" s="563"/>
      <c r="E50" s="563"/>
      <c r="F50" s="142" t="s">
        <v>324</v>
      </c>
      <c r="G50" s="168"/>
      <c r="H50" s="565"/>
      <c r="I50" s="565"/>
      <c r="J50" s="142" t="s">
        <v>324</v>
      </c>
      <c r="K50" s="171"/>
      <c r="L50" s="565"/>
      <c r="M50" s="565"/>
      <c r="N50" s="142" t="s">
        <v>324</v>
      </c>
      <c r="O50" s="171"/>
      <c r="P50" s="565"/>
      <c r="Q50" s="565"/>
      <c r="R50" s="142" t="s">
        <v>324</v>
      </c>
      <c r="S50" s="171"/>
    </row>
    <row r="51" ht="15" thickBot="1">
      <c r="C51" s="176"/>
    </row>
    <row r="52" spans="3:19" ht="15" thickBot="1">
      <c r="C52" s="271"/>
      <c r="D52" s="532" t="s">
        <v>301</v>
      </c>
      <c r="E52" s="532"/>
      <c r="F52" s="532"/>
      <c r="G52" s="533"/>
      <c r="H52" s="531" t="s">
        <v>302</v>
      </c>
      <c r="I52" s="532"/>
      <c r="J52" s="532"/>
      <c r="K52" s="533"/>
      <c r="L52" s="531" t="s">
        <v>303</v>
      </c>
      <c r="M52" s="532"/>
      <c r="N52" s="532"/>
      <c r="O52" s="533"/>
      <c r="P52" s="531" t="s">
        <v>304</v>
      </c>
      <c r="Q52" s="532"/>
      <c r="R52" s="532"/>
      <c r="S52" s="533"/>
    </row>
    <row r="53" spans="2:19" ht="14.25">
      <c r="B53" s="534" t="s">
        <v>752</v>
      </c>
      <c r="C53" s="534" t="s">
        <v>676</v>
      </c>
      <c r="D53" s="579" t="s">
        <v>750</v>
      </c>
      <c r="E53" s="580"/>
      <c r="F53" s="177" t="s">
        <v>300</v>
      </c>
      <c r="G53" s="178" t="s">
        <v>326</v>
      </c>
      <c r="H53" s="579" t="s">
        <v>325</v>
      </c>
      <c r="I53" s="580"/>
      <c r="J53" s="177" t="s">
        <v>300</v>
      </c>
      <c r="K53" s="178" t="s">
        <v>326</v>
      </c>
      <c r="L53" s="579" t="s">
        <v>325</v>
      </c>
      <c r="M53" s="580"/>
      <c r="N53" s="177" t="s">
        <v>300</v>
      </c>
      <c r="O53" s="178" t="s">
        <v>326</v>
      </c>
      <c r="P53" s="579" t="s">
        <v>325</v>
      </c>
      <c r="Q53" s="580"/>
      <c r="R53" s="177" t="s">
        <v>300</v>
      </c>
      <c r="S53" s="178" t="s">
        <v>326</v>
      </c>
    </row>
    <row r="54" spans="2:19" ht="14.25">
      <c r="B54" s="535"/>
      <c r="C54" s="535"/>
      <c r="D54" s="159" t="s">
        <v>310</v>
      </c>
      <c r="E54" s="272"/>
      <c r="F54" s="566"/>
      <c r="G54" s="568"/>
      <c r="H54" s="159" t="s">
        <v>310</v>
      </c>
      <c r="I54" s="273"/>
      <c r="J54" s="552"/>
      <c r="K54" s="554"/>
      <c r="L54" s="159" t="s">
        <v>310</v>
      </c>
      <c r="M54" s="160"/>
      <c r="N54" s="552"/>
      <c r="O54" s="554"/>
      <c r="P54" s="159" t="s">
        <v>310</v>
      </c>
      <c r="Q54" s="160"/>
      <c r="R54" s="552"/>
      <c r="S54" s="554"/>
    </row>
    <row r="55" spans="2:19" ht="57" customHeight="1">
      <c r="B55" s="536"/>
      <c r="C55" s="536"/>
      <c r="D55" s="161" t="s">
        <v>316</v>
      </c>
      <c r="E55" s="162"/>
      <c r="F55" s="567"/>
      <c r="G55" s="569"/>
      <c r="H55" s="161" t="s">
        <v>316</v>
      </c>
      <c r="I55" s="163"/>
      <c r="J55" s="553"/>
      <c r="K55" s="555"/>
      <c r="L55" s="161" t="s">
        <v>316</v>
      </c>
      <c r="M55" s="163"/>
      <c r="N55" s="553"/>
      <c r="O55" s="555"/>
      <c r="P55" s="161" t="s">
        <v>316</v>
      </c>
      <c r="Q55" s="163"/>
      <c r="R55" s="553"/>
      <c r="S55" s="555"/>
    </row>
    <row r="56" spans="2:19" ht="31.5" customHeight="1">
      <c r="B56" s="570" t="s">
        <v>753</v>
      </c>
      <c r="C56" s="570" t="s">
        <v>677</v>
      </c>
      <c r="D56" s="164" t="s">
        <v>751</v>
      </c>
      <c r="E56" s="247" t="s">
        <v>328</v>
      </c>
      <c r="F56" s="573" t="s">
        <v>329</v>
      </c>
      <c r="G56" s="574"/>
      <c r="H56" s="164" t="s">
        <v>327</v>
      </c>
      <c r="I56" s="247" t="s">
        <v>328</v>
      </c>
      <c r="J56" s="573" t="s">
        <v>329</v>
      </c>
      <c r="K56" s="574"/>
      <c r="L56" s="164" t="s">
        <v>327</v>
      </c>
      <c r="M56" s="247" t="s">
        <v>328</v>
      </c>
      <c r="N56" s="573" t="s">
        <v>329</v>
      </c>
      <c r="O56" s="574"/>
      <c r="P56" s="164" t="s">
        <v>327</v>
      </c>
      <c r="Q56" s="247" t="s">
        <v>328</v>
      </c>
      <c r="R56" s="573" t="s">
        <v>329</v>
      </c>
      <c r="S56" s="574"/>
    </row>
    <row r="57" spans="2:19" ht="44.25" customHeight="1">
      <c r="B57" s="571"/>
      <c r="C57" s="572"/>
      <c r="D57" s="179">
        <v>0</v>
      </c>
      <c r="E57" s="180">
        <f>18/180</f>
        <v>0.1</v>
      </c>
      <c r="F57" s="575" t="s">
        <v>420</v>
      </c>
      <c r="G57" s="576"/>
      <c r="H57" s="147">
        <v>400</v>
      </c>
      <c r="I57" s="274">
        <v>0.1</v>
      </c>
      <c r="J57" s="577" t="s">
        <v>420</v>
      </c>
      <c r="K57" s="578"/>
      <c r="L57" s="147">
        <v>570</v>
      </c>
      <c r="M57" s="181">
        <v>0.04</v>
      </c>
      <c r="N57" s="577" t="s">
        <v>420</v>
      </c>
      <c r="O57" s="578"/>
      <c r="P57" s="147"/>
      <c r="Q57" s="181"/>
      <c r="R57" s="577"/>
      <c r="S57" s="578"/>
    </row>
    <row r="58" spans="2:19" ht="14.25">
      <c r="B58" s="571"/>
      <c r="C58" s="570" t="s">
        <v>798</v>
      </c>
      <c r="D58" s="182" t="s">
        <v>329</v>
      </c>
      <c r="E58" s="246" t="s">
        <v>318</v>
      </c>
      <c r="F58" s="164" t="s">
        <v>300</v>
      </c>
      <c r="G58" s="251" t="s">
        <v>326</v>
      </c>
      <c r="H58" s="182" t="s">
        <v>329</v>
      </c>
      <c r="I58" s="246" t="s">
        <v>318</v>
      </c>
      <c r="J58" s="164" t="s">
        <v>300</v>
      </c>
      <c r="K58" s="251" t="s">
        <v>326</v>
      </c>
      <c r="L58" s="182" t="s">
        <v>329</v>
      </c>
      <c r="M58" s="246" t="s">
        <v>318</v>
      </c>
      <c r="N58" s="164" t="s">
        <v>300</v>
      </c>
      <c r="O58" s="251" t="s">
        <v>326</v>
      </c>
      <c r="P58" s="182" t="s">
        <v>329</v>
      </c>
      <c r="Q58" s="246" t="s">
        <v>318</v>
      </c>
      <c r="R58" s="164" t="s">
        <v>300</v>
      </c>
      <c r="S58" s="251" t="s">
        <v>326</v>
      </c>
    </row>
    <row r="59" spans="2:19" ht="72.75" customHeight="1">
      <c r="B59" s="572"/>
      <c r="C59" s="581"/>
      <c r="D59" s="183" t="s">
        <v>425</v>
      </c>
      <c r="E59" s="184" t="s">
        <v>447</v>
      </c>
      <c r="F59" s="167" t="s">
        <v>432</v>
      </c>
      <c r="G59" s="185" t="s">
        <v>471</v>
      </c>
      <c r="H59" s="186" t="s">
        <v>425</v>
      </c>
      <c r="I59" s="187" t="s">
        <v>447</v>
      </c>
      <c r="J59" s="169" t="s">
        <v>432</v>
      </c>
      <c r="K59" s="188" t="s">
        <v>455</v>
      </c>
      <c r="L59" s="186" t="s">
        <v>425</v>
      </c>
      <c r="M59" s="187" t="s">
        <v>447</v>
      </c>
      <c r="N59" s="169" t="s">
        <v>432</v>
      </c>
      <c r="O59" s="188" t="s">
        <v>463</v>
      </c>
      <c r="P59" s="186"/>
      <c r="Q59" s="187"/>
      <c r="R59" s="169"/>
      <c r="S59" s="188"/>
    </row>
    <row r="60" spans="2:3" ht="15" thickBot="1">
      <c r="B60" s="155"/>
      <c r="C60" s="189"/>
    </row>
    <row r="61" spans="2:19" ht="15" thickBot="1">
      <c r="B61" s="155"/>
      <c r="C61" s="155"/>
      <c r="D61" s="531" t="s">
        <v>301</v>
      </c>
      <c r="E61" s="532"/>
      <c r="F61" s="532"/>
      <c r="G61" s="532"/>
      <c r="H61" s="531" t="s">
        <v>302</v>
      </c>
      <c r="I61" s="532"/>
      <c r="J61" s="532"/>
      <c r="K61" s="533"/>
      <c r="L61" s="532" t="s">
        <v>303</v>
      </c>
      <c r="M61" s="532"/>
      <c r="N61" s="532"/>
      <c r="O61" s="532"/>
      <c r="P61" s="531" t="s">
        <v>304</v>
      </c>
      <c r="Q61" s="532"/>
      <c r="R61" s="532"/>
      <c r="S61" s="533"/>
    </row>
    <row r="62" spans="2:19" ht="14.25">
      <c r="B62" s="534" t="s">
        <v>799</v>
      </c>
      <c r="C62" s="534" t="s">
        <v>800</v>
      </c>
      <c r="D62" s="550" t="s">
        <v>664</v>
      </c>
      <c r="E62" s="551"/>
      <c r="F62" s="579" t="s">
        <v>300</v>
      </c>
      <c r="G62" s="597"/>
      <c r="H62" s="582" t="s">
        <v>330</v>
      </c>
      <c r="I62" s="551"/>
      <c r="J62" s="579" t="s">
        <v>300</v>
      </c>
      <c r="K62" s="583"/>
      <c r="L62" s="582" t="s">
        <v>330</v>
      </c>
      <c r="M62" s="551"/>
      <c r="N62" s="579" t="s">
        <v>300</v>
      </c>
      <c r="O62" s="583"/>
      <c r="P62" s="582" t="s">
        <v>330</v>
      </c>
      <c r="Q62" s="551"/>
      <c r="R62" s="579" t="s">
        <v>300</v>
      </c>
      <c r="S62" s="583"/>
    </row>
    <row r="63" spans="2:19" ht="87.75" customHeight="1">
      <c r="B63" s="536"/>
      <c r="C63" s="536"/>
      <c r="D63" s="592">
        <v>0</v>
      </c>
      <c r="E63" s="593"/>
      <c r="F63" s="594" t="s">
        <v>432</v>
      </c>
      <c r="G63" s="595"/>
      <c r="H63" s="596">
        <v>0.3</v>
      </c>
      <c r="I63" s="585"/>
      <c r="J63" s="586" t="s">
        <v>432</v>
      </c>
      <c r="K63" s="587"/>
      <c r="L63" s="584"/>
      <c r="M63" s="585"/>
      <c r="N63" s="586" t="s">
        <v>432</v>
      </c>
      <c r="O63" s="587"/>
      <c r="P63" s="584"/>
      <c r="Q63" s="585"/>
      <c r="R63" s="586"/>
      <c r="S63" s="587"/>
    </row>
    <row r="64" spans="2:19" ht="14.25">
      <c r="B64" s="556" t="s">
        <v>801</v>
      </c>
      <c r="C64" s="570" t="s">
        <v>802</v>
      </c>
      <c r="D64" s="164" t="s">
        <v>331</v>
      </c>
      <c r="E64" s="164" t="s">
        <v>332</v>
      </c>
      <c r="F64" s="573" t="s">
        <v>333</v>
      </c>
      <c r="G64" s="574"/>
      <c r="H64" s="190" t="s">
        <v>331</v>
      </c>
      <c r="I64" s="164" t="s">
        <v>332</v>
      </c>
      <c r="J64" s="588" t="s">
        <v>333</v>
      </c>
      <c r="K64" s="574"/>
      <c r="L64" s="190" t="s">
        <v>331</v>
      </c>
      <c r="M64" s="164" t="s">
        <v>332</v>
      </c>
      <c r="N64" s="588" t="s">
        <v>333</v>
      </c>
      <c r="O64" s="574"/>
      <c r="P64" s="190" t="s">
        <v>331</v>
      </c>
      <c r="Q64" s="164" t="s">
        <v>332</v>
      </c>
      <c r="R64" s="588" t="s">
        <v>333</v>
      </c>
      <c r="S64" s="574"/>
    </row>
    <row r="65" spans="2:19" ht="75.75" customHeight="1">
      <c r="B65" s="558"/>
      <c r="C65" s="572"/>
      <c r="D65" s="275">
        <v>0</v>
      </c>
      <c r="E65" s="180">
        <v>0</v>
      </c>
      <c r="F65" s="589" t="s">
        <v>483</v>
      </c>
      <c r="G65" s="589"/>
      <c r="H65" s="147">
        <v>3000</v>
      </c>
      <c r="I65" s="181">
        <v>0.5</v>
      </c>
      <c r="J65" s="590" t="s">
        <v>464</v>
      </c>
      <c r="K65" s="591"/>
      <c r="L65" s="147">
        <f>1132+518+1809</f>
        <v>3459</v>
      </c>
      <c r="M65" s="181">
        <f>1809/L65</f>
        <v>0.5229835212489159</v>
      </c>
      <c r="N65" s="590" t="s">
        <v>464</v>
      </c>
      <c r="O65" s="591"/>
      <c r="P65" s="147"/>
      <c r="Q65" s="181"/>
      <c r="R65" s="590"/>
      <c r="S65" s="591"/>
    </row>
    <row r="66" spans="2:3" ht="15" thickBot="1">
      <c r="B66" s="155"/>
      <c r="C66" s="155"/>
    </row>
    <row r="67" spans="2:19" ht="15" thickBot="1">
      <c r="B67" s="155"/>
      <c r="C67" s="155"/>
      <c r="D67" s="531" t="s">
        <v>301</v>
      </c>
      <c r="E67" s="532"/>
      <c r="F67" s="532"/>
      <c r="G67" s="533"/>
      <c r="H67" s="532" t="s">
        <v>302</v>
      </c>
      <c r="I67" s="532"/>
      <c r="J67" s="532"/>
      <c r="K67" s="533"/>
      <c r="L67" s="532" t="s">
        <v>303</v>
      </c>
      <c r="M67" s="532"/>
      <c r="N67" s="532"/>
      <c r="O67" s="532"/>
      <c r="P67" s="532" t="s">
        <v>302</v>
      </c>
      <c r="Q67" s="532"/>
      <c r="R67" s="532"/>
      <c r="S67" s="533"/>
    </row>
    <row r="68" spans="2:19" ht="14.25">
      <c r="B68" s="534" t="s">
        <v>803</v>
      </c>
      <c r="C68" s="534" t="s">
        <v>804</v>
      </c>
      <c r="D68" s="191" t="s">
        <v>334</v>
      </c>
      <c r="E68" s="177" t="s">
        <v>335</v>
      </c>
      <c r="F68" s="579" t="s">
        <v>336</v>
      </c>
      <c r="G68" s="583"/>
      <c r="H68" s="191" t="s">
        <v>334</v>
      </c>
      <c r="I68" s="177" t="s">
        <v>335</v>
      </c>
      <c r="J68" s="579" t="s">
        <v>336</v>
      </c>
      <c r="K68" s="583"/>
      <c r="L68" s="191" t="s">
        <v>334</v>
      </c>
      <c r="M68" s="177" t="s">
        <v>335</v>
      </c>
      <c r="N68" s="579" t="s">
        <v>336</v>
      </c>
      <c r="O68" s="583"/>
      <c r="P68" s="191" t="s">
        <v>334</v>
      </c>
      <c r="Q68" s="177" t="s">
        <v>335</v>
      </c>
      <c r="R68" s="579" t="s">
        <v>336</v>
      </c>
      <c r="S68" s="583"/>
    </row>
    <row r="69" spans="2:19" ht="14.25">
      <c r="B69" s="535"/>
      <c r="C69" s="536"/>
      <c r="D69" s="192" t="s">
        <v>452</v>
      </c>
      <c r="E69" s="193" t="s">
        <v>447</v>
      </c>
      <c r="F69" s="598" t="s">
        <v>479</v>
      </c>
      <c r="G69" s="599"/>
      <c r="H69" s="194"/>
      <c r="I69" s="195"/>
      <c r="J69" s="600"/>
      <c r="K69" s="601"/>
      <c r="L69" s="194"/>
      <c r="M69" s="195"/>
      <c r="N69" s="600"/>
      <c r="O69" s="601"/>
      <c r="P69" s="194"/>
      <c r="Q69" s="195"/>
      <c r="R69" s="600"/>
      <c r="S69" s="601"/>
    </row>
    <row r="70" spans="2:19" ht="14.25">
      <c r="B70" s="535"/>
      <c r="C70" s="534" t="s">
        <v>805</v>
      </c>
      <c r="D70" s="164" t="s">
        <v>300</v>
      </c>
      <c r="E70" s="254" t="s">
        <v>337</v>
      </c>
      <c r="F70" s="573" t="s">
        <v>338</v>
      </c>
      <c r="G70" s="574"/>
      <c r="H70" s="164" t="s">
        <v>300</v>
      </c>
      <c r="I70" s="254" t="s">
        <v>337</v>
      </c>
      <c r="J70" s="573" t="s">
        <v>338</v>
      </c>
      <c r="K70" s="574"/>
      <c r="L70" s="164" t="s">
        <v>300</v>
      </c>
      <c r="M70" s="254" t="s">
        <v>337</v>
      </c>
      <c r="N70" s="573" t="s">
        <v>338</v>
      </c>
      <c r="O70" s="574"/>
      <c r="P70" s="164" t="s">
        <v>300</v>
      </c>
      <c r="Q70" s="254" t="s">
        <v>337</v>
      </c>
      <c r="R70" s="573" t="s">
        <v>338</v>
      </c>
      <c r="S70" s="574"/>
    </row>
    <row r="71" spans="2:19" ht="43.5" customHeight="1">
      <c r="B71" s="535"/>
      <c r="C71" s="535"/>
      <c r="D71" s="167" t="s">
        <v>397</v>
      </c>
      <c r="E71" s="193" t="s">
        <v>665</v>
      </c>
      <c r="F71" s="594" t="s">
        <v>485</v>
      </c>
      <c r="G71" s="602"/>
      <c r="H71" s="169" t="s">
        <v>397</v>
      </c>
      <c r="I71" s="195" t="s">
        <v>666</v>
      </c>
      <c r="J71" s="586" t="s">
        <v>466</v>
      </c>
      <c r="K71" s="587"/>
      <c r="L71" s="169" t="s">
        <v>397</v>
      </c>
      <c r="M71" s="195" t="s">
        <v>666</v>
      </c>
      <c r="N71" s="586" t="s">
        <v>480</v>
      </c>
      <c r="O71" s="587"/>
      <c r="P71" s="169"/>
      <c r="Q71" s="195"/>
      <c r="R71" s="586"/>
      <c r="S71" s="587"/>
    </row>
    <row r="72" spans="2:19" ht="54" customHeight="1">
      <c r="B72" s="535"/>
      <c r="C72" s="535"/>
      <c r="D72" s="167" t="s">
        <v>432</v>
      </c>
      <c r="E72" s="193" t="s">
        <v>666</v>
      </c>
      <c r="F72" s="594" t="s">
        <v>485</v>
      </c>
      <c r="G72" s="602"/>
      <c r="H72" s="169" t="s">
        <v>432</v>
      </c>
      <c r="I72" s="195" t="s">
        <v>666</v>
      </c>
      <c r="J72" s="586" t="s">
        <v>466</v>
      </c>
      <c r="K72" s="587"/>
      <c r="L72" s="169" t="s">
        <v>432</v>
      </c>
      <c r="M72" s="195" t="s">
        <v>666</v>
      </c>
      <c r="N72" s="586" t="s">
        <v>480</v>
      </c>
      <c r="O72" s="587"/>
      <c r="P72" s="169"/>
      <c r="Q72" s="195"/>
      <c r="R72" s="586"/>
      <c r="S72" s="587"/>
    </row>
    <row r="73" spans="2:19" ht="45" customHeight="1">
      <c r="B73" s="535"/>
      <c r="C73" s="535"/>
      <c r="D73" s="167" t="s">
        <v>449</v>
      </c>
      <c r="E73" s="193" t="s">
        <v>666</v>
      </c>
      <c r="F73" s="594" t="s">
        <v>485</v>
      </c>
      <c r="G73" s="602"/>
      <c r="H73" s="169" t="s">
        <v>449</v>
      </c>
      <c r="I73" s="195" t="s">
        <v>666</v>
      </c>
      <c r="J73" s="586" t="s">
        <v>466</v>
      </c>
      <c r="K73" s="587"/>
      <c r="L73" s="169" t="s">
        <v>449</v>
      </c>
      <c r="M73" s="195" t="s">
        <v>666</v>
      </c>
      <c r="N73" s="586" t="s">
        <v>474</v>
      </c>
      <c r="O73" s="587"/>
      <c r="P73" s="169"/>
      <c r="Q73" s="195"/>
      <c r="R73" s="586"/>
      <c r="S73" s="587"/>
    </row>
    <row r="74" spans="2:19" ht="14.25">
      <c r="B74" s="535"/>
      <c r="C74" s="535"/>
      <c r="D74" s="167"/>
      <c r="E74" s="193"/>
      <c r="F74" s="594"/>
      <c r="G74" s="602"/>
      <c r="H74" s="169"/>
      <c r="I74" s="195"/>
      <c r="J74" s="586"/>
      <c r="K74" s="587"/>
      <c r="L74" s="169"/>
      <c r="M74" s="195"/>
      <c r="N74" s="586"/>
      <c r="O74" s="587"/>
      <c r="P74" s="169"/>
      <c r="Q74" s="195"/>
      <c r="R74" s="586"/>
      <c r="S74" s="587"/>
    </row>
    <row r="75" spans="2:19" ht="14.25">
      <c r="B75" s="535"/>
      <c r="C75" s="535"/>
      <c r="D75" s="167"/>
      <c r="E75" s="193"/>
      <c r="F75" s="594"/>
      <c r="G75" s="602"/>
      <c r="H75" s="169"/>
      <c r="I75" s="195"/>
      <c r="J75" s="586"/>
      <c r="K75" s="587"/>
      <c r="L75" s="169"/>
      <c r="M75" s="195"/>
      <c r="N75" s="586"/>
      <c r="O75" s="587"/>
      <c r="P75" s="169"/>
      <c r="Q75" s="195"/>
      <c r="R75" s="586"/>
      <c r="S75" s="587"/>
    </row>
    <row r="76" spans="2:19" ht="14.25">
      <c r="B76" s="536"/>
      <c r="C76" s="536"/>
      <c r="D76" s="167"/>
      <c r="E76" s="193"/>
      <c r="F76" s="594"/>
      <c r="G76" s="602"/>
      <c r="H76" s="169"/>
      <c r="I76" s="195"/>
      <c r="J76" s="586"/>
      <c r="K76" s="587"/>
      <c r="L76" s="169"/>
      <c r="M76" s="195"/>
      <c r="N76" s="586"/>
      <c r="O76" s="587"/>
      <c r="P76" s="169"/>
      <c r="Q76" s="195"/>
      <c r="R76" s="586"/>
      <c r="S76" s="587"/>
    </row>
    <row r="77" spans="2:19" ht="14.25">
      <c r="B77" s="556" t="s">
        <v>806</v>
      </c>
      <c r="C77" s="455" t="s">
        <v>670</v>
      </c>
      <c r="D77" s="247" t="s">
        <v>339</v>
      </c>
      <c r="E77" s="573" t="s">
        <v>329</v>
      </c>
      <c r="F77" s="603"/>
      <c r="G77" s="165" t="s">
        <v>300</v>
      </c>
      <c r="H77" s="247" t="s">
        <v>339</v>
      </c>
      <c r="I77" s="573" t="s">
        <v>329</v>
      </c>
      <c r="J77" s="603"/>
      <c r="K77" s="165" t="s">
        <v>300</v>
      </c>
      <c r="L77" s="247" t="s">
        <v>339</v>
      </c>
      <c r="M77" s="573" t="s">
        <v>329</v>
      </c>
      <c r="N77" s="603"/>
      <c r="O77" s="165" t="s">
        <v>300</v>
      </c>
      <c r="P77" s="247" t="s">
        <v>339</v>
      </c>
      <c r="Q77" s="573" t="s">
        <v>329</v>
      </c>
      <c r="R77" s="603"/>
      <c r="S77" s="165" t="s">
        <v>300</v>
      </c>
    </row>
    <row r="78" spans="2:19" ht="14.25">
      <c r="B78" s="557"/>
      <c r="C78" s="455"/>
      <c r="D78" s="276">
        <v>0</v>
      </c>
      <c r="E78" s="604" t="s">
        <v>415</v>
      </c>
      <c r="F78" s="605"/>
      <c r="G78" s="196" t="s">
        <v>449</v>
      </c>
      <c r="H78" s="249">
        <v>40</v>
      </c>
      <c r="I78" s="606" t="s">
        <v>415</v>
      </c>
      <c r="J78" s="607"/>
      <c r="K78" s="197" t="s">
        <v>449</v>
      </c>
      <c r="L78" s="249">
        <f>20+3+1+7</f>
        <v>31</v>
      </c>
      <c r="M78" s="606" t="s">
        <v>415</v>
      </c>
      <c r="N78" s="607"/>
      <c r="O78" s="197" t="s">
        <v>449</v>
      </c>
      <c r="P78" s="249"/>
      <c r="Q78" s="606"/>
      <c r="R78" s="607"/>
      <c r="S78" s="197"/>
    </row>
    <row r="79" spans="2:19" ht="14.25">
      <c r="B79" s="557"/>
      <c r="C79" s="455"/>
      <c r="D79" s="276">
        <v>0</v>
      </c>
      <c r="E79" s="604" t="s">
        <v>415</v>
      </c>
      <c r="F79" s="605"/>
      <c r="G79" s="196" t="s">
        <v>397</v>
      </c>
      <c r="H79" s="249">
        <v>60</v>
      </c>
      <c r="I79" s="606" t="s">
        <v>415</v>
      </c>
      <c r="J79" s="607"/>
      <c r="K79" s="197" t="s">
        <v>397</v>
      </c>
      <c r="L79" s="249">
        <v>56</v>
      </c>
      <c r="M79" s="606" t="s">
        <v>415</v>
      </c>
      <c r="N79" s="607"/>
      <c r="O79" s="197" t="s">
        <v>397</v>
      </c>
      <c r="P79" s="249"/>
      <c r="Q79" s="606"/>
      <c r="R79" s="607"/>
      <c r="S79" s="197"/>
    </row>
    <row r="80" spans="2:19" ht="14.25">
      <c r="B80" s="557"/>
      <c r="C80" s="455"/>
      <c r="D80" s="276"/>
      <c r="E80" s="604"/>
      <c r="F80" s="605"/>
      <c r="G80" s="196"/>
      <c r="H80" s="249"/>
      <c r="I80" s="606"/>
      <c r="J80" s="607"/>
      <c r="K80" s="197"/>
      <c r="L80" s="249"/>
      <c r="M80" s="606"/>
      <c r="N80" s="607"/>
      <c r="O80" s="197"/>
      <c r="P80" s="249"/>
      <c r="Q80" s="606"/>
      <c r="R80" s="607"/>
      <c r="S80" s="197"/>
    </row>
    <row r="81" spans="2:19" ht="14.25">
      <c r="B81" s="557"/>
      <c r="C81" s="455"/>
      <c r="D81" s="248"/>
      <c r="E81" s="604"/>
      <c r="F81" s="605"/>
      <c r="G81" s="196"/>
      <c r="H81" s="249"/>
      <c r="I81" s="606"/>
      <c r="J81" s="607"/>
      <c r="K81" s="197"/>
      <c r="L81" s="249"/>
      <c r="M81" s="606"/>
      <c r="N81" s="607"/>
      <c r="O81" s="197"/>
      <c r="P81" s="249"/>
      <c r="Q81" s="606"/>
      <c r="R81" s="607"/>
      <c r="S81" s="197"/>
    </row>
    <row r="82" spans="2:19" ht="14.25">
      <c r="B82" s="557"/>
      <c r="C82" s="455"/>
      <c r="D82" s="248"/>
      <c r="E82" s="604"/>
      <c r="F82" s="605"/>
      <c r="G82" s="196"/>
      <c r="H82" s="249"/>
      <c r="I82" s="606"/>
      <c r="J82" s="607"/>
      <c r="K82" s="197"/>
      <c r="L82" s="249"/>
      <c r="M82" s="606"/>
      <c r="N82" s="607"/>
      <c r="O82" s="197"/>
      <c r="P82" s="249"/>
      <c r="Q82" s="606"/>
      <c r="R82" s="607"/>
      <c r="S82" s="197"/>
    </row>
    <row r="83" spans="2:19" ht="14.25">
      <c r="B83" s="558"/>
      <c r="C83" s="455"/>
      <c r="D83" s="248"/>
      <c r="E83" s="604"/>
      <c r="F83" s="605"/>
      <c r="G83" s="196"/>
      <c r="H83" s="249"/>
      <c r="I83" s="606"/>
      <c r="J83" s="607"/>
      <c r="K83" s="197"/>
      <c r="L83" s="249"/>
      <c r="M83" s="606"/>
      <c r="N83" s="607"/>
      <c r="O83" s="197"/>
      <c r="P83" s="249"/>
      <c r="Q83" s="606"/>
      <c r="R83" s="607"/>
      <c r="S83" s="197"/>
    </row>
    <row r="84" spans="2:3" ht="15" thickBot="1">
      <c r="B84" s="155"/>
      <c r="C84" s="198"/>
    </row>
    <row r="85" spans="2:19" ht="15" thickBot="1">
      <c r="B85" s="155"/>
      <c r="C85" s="155"/>
      <c r="D85" s="531" t="s">
        <v>301</v>
      </c>
      <c r="E85" s="532"/>
      <c r="F85" s="532"/>
      <c r="G85" s="533"/>
      <c r="H85" s="619" t="s">
        <v>301</v>
      </c>
      <c r="I85" s="620"/>
      <c r="J85" s="620"/>
      <c r="K85" s="621"/>
      <c r="L85" s="532" t="s">
        <v>303</v>
      </c>
      <c r="M85" s="532"/>
      <c r="N85" s="532"/>
      <c r="O85" s="532"/>
      <c r="P85" s="532" t="s">
        <v>302</v>
      </c>
      <c r="Q85" s="532"/>
      <c r="R85" s="532"/>
      <c r="S85" s="533"/>
    </row>
    <row r="86" spans="2:19" ht="14.25">
      <c r="B86" s="534" t="s">
        <v>754</v>
      </c>
      <c r="C86" s="534" t="s">
        <v>755</v>
      </c>
      <c r="D86" s="579" t="s">
        <v>340</v>
      </c>
      <c r="E86" s="580"/>
      <c r="F86" s="177" t="s">
        <v>300</v>
      </c>
      <c r="G86" s="199" t="s">
        <v>329</v>
      </c>
      <c r="H86" s="608" t="s">
        <v>340</v>
      </c>
      <c r="I86" s="580"/>
      <c r="J86" s="177" t="s">
        <v>300</v>
      </c>
      <c r="K86" s="199" t="s">
        <v>329</v>
      </c>
      <c r="L86" s="608" t="s">
        <v>340</v>
      </c>
      <c r="M86" s="580"/>
      <c r="N86" s="177" t="s">
        <v>300</v>
      </c>
      <c r="O86" s="199" t="s">
        <v>329</v>
      </c>
      <c r="P86" s="608" t="s">
        <v>340</v>
      </c>
      <c r="Q86" s="580"/>
      <c r="R86" s="177" t="s">
        <v>300</v>
      </c>
      <c r="S86" s="199" t="s">
        <v>329</v>
      </c>
    </row>
    <row r="87" spans="2:19" ht="84" customHeight="1">
      <c r="B87" s="536"/>
      <c r="C87" s="536"/>
      <c r="D87" s="594"/>
      <c r="E87" s="609"/>
      <c r="F87" s="192"/>
      <c r="G87" s="339"/>
      <c r="H87" s="586"/>
      <c r="I87" s="585"/>
      <c r="J87" s="194"/>
      <c r="K87" s="340"/>
      <c r="L87" s="273"/>
      <c r="M87" s="586"/>
      <c r="N87" s="585"/>
      <c r="O87" s="201"/>
      <c r="P87" s="250"/>
      <c r="Q87" s="253"/>
      <c r="R87" s="194"/>
      <c r="S87" s="201"/>
    </row>
    <row r="88" spans="2:19" ht="33" customHeight="1">
      <c r="B88" s="610" t="s">
        <v>757</v>
      </c>
      <c r="C88" s="556" t="s">
        <v>671</v>
      </c>
      <c r="D88" s="164" t="s">
        <v>756</v>
      </c>
      <c r="E88" s="164" t="s">
        <v>342</v>
      </c>
      <c r="F88" s="247" t="s">
        <v>343</v>
      </c>
      <c r="G88" s="165" t="s">
        <v>344</v>
      </c>
      <c r="H88" s="164" t="s">
        <v>341</v>
      </c>
      <c r="I88" s="164" t="s">
        <v>342</v>
      </c>
      <c r="J88" s="247" t="s">
        <v>343</v>
      </c>
      <c r="K88" s="165" t="s">
        <v>344</v>
      </c>
      <c r="L88" s="164" t="s">
        <v>341</v>
      </c>
      <c r="M88" s="164" t="s">
        <v>342</v>
      </c>
      <c r="N88" s="247" t="s">
        <v>343</v>
      </c>
      <c r="O88" s="165" t="s">
        <v>344</v>
      </c>
      <c r="P88" s="164" t="s">
        <v>341</v>
      </c>
      <c r="Q88" s="164" t="s">
        <v>342</v>
      </c>
      <c r="R88" s="247" t="s">
        <v>343</v>
      </c>
      <c r="S88" s="165" t="s">
        <v>344</v>
      </c>
    </row>
    <row r="89" spans="2:19" ht="14.25">
      <c r="B89" s="610"/>
      <c r="C89" s="557"/>
      <c r="D89" s="611"/>
      <c r="E89" s="613"/>
      <c r="F89" s="611"/>
      <c r="G89" s="622"/>
      <c r="H89" s="615"/>
      <c r="I89" s="615"/>
      <c r="J89" s="615"/>
      <c r="K89" s="617"/>
      <c r="L89" s="615"/>
      <c r="M89" s="615"/>
      <c r="N89" s="615"/>
      <c r="O89" s="617"/>
      <c r="P89" s="615"/>
      <c r="Q89" s="615"/>
      <c r="R89" s="615"/>
      <c r="S89" s="617"/>
    </row>
    <row r="90" spans="2:19" ht="14.25">
      <c r="B90" s="610"/>
      <c r="C90" s="557"/>
      <c r="D90" s="612"/>
      <c r="E90" s="614"/>
      <c r="F90" s="612"/>
      <c r="G90" s="623"/>
      <c r="H90" s="616"/>
      <c r="I90" s="616"/>
      <c r="J90" s="616"/>
      <c r="K90" s="618"/>
      <c r="L90" s="616"/>
      <c r="M90" s="616"/>
      <c r="N90" s="616"/>
      <c r="O90" s="618"/>
      <c r="P90" s="616"/>
      <c r="Q90" s="616"/>
      <c r="R90" s="616"/>
      <c r="S90" s="618"/>
    </row>
    <row r="91" spans="2:19" ht="24.75" customHeight="1">
      <c r="B91" s="610"/>
      <c r="C91" s="557"/>
      <c r="D91" s="164" t="s">
        <v>341</v>
      </c>
      <c r="E91" s="164" t="s">
        <v>342</v>
      </c>
      <c r="F91" s="247" t="s">
        <v>343</v>
      </c>
      <c r="G91" s="165" t="s">
        <v>344</v>
      </c>
      <c r="H91" s="164" t="s">
        <v>341</v>
      </c>
      <c r="I91" s="164" t="s">
        <v>342</v>
      </c>
      <c r="J91" s="247" t="s">
        <v>343</v>
      </c>
      <c r="K91" s="165" t="s">
        <v>344</v>
      </c>
      <c r="L91" s="164" t="s">
        <v>341</v>
      </c>
      <c r="M91" s="164" t="s">
        <v>342</v>
      </c>
      <c r="N91" s="247" t="s">
        <v>343</v>
      </c>
      <c r="O91" s="165" t="s">
        <v>344</v>
      </c>
      <c r="P91" s="164" t="s">
        <v>341</v>
      </c>
      <c r="Q91" s="164" t="s">
        <v>342</v>
      </c>
      <c r="R91" s="247" t="s">
        <v>343</v>
      </c>
      <c r="S91" s="165" t="s">
        <v>344</v>
      </c>
    </row>
    <row r="92" spans="2:19" ht="14.25">
      <c r="B92" s="610"/>
      <c r="C92" s="557"/>
      <c r="D92" s="611"/>
      <c r="E92" s="613"/>
      <c r="F92" s="611"/>
      <c r="G92" s="622"/>
      <c r="H92" s="615"/>
      <c r="I92" s="615"/>
      <c r="J92" s="615"/>
      <c r="K92" s="617"/>
      <c r="L92" s="615"/>
      <c r="M92" s="615"/>
      <c r="N92" s="615"/>
      <c r="O92" s="617"/>
      <c r="P92" s="615"/>
      <c r="Q92" s="615"/>
      <c r="R92" s="615"/>
      <c r="S92" s="617"/>
    </row>
    <row r="93" spans="2:19" ht="14.25">
      <c r="B93" s="610"/>
      <c r="C93" s="557"/>
      <c r="D93" s="612"/>
      <c r="E93" s="614"/>
      <c r="F93" s="612"/>
      <c r="G93" s="623"/>
      <c r="H93" s="616"/>
      <c r="I93" s="616"/>
      <c r="J93" s="616"/>
      <c r="K93" s="618"/>
      <c r="L93" s="616"/>
      <c r="M93" s="616"/>
      <c r="N93" s="616"/>
      <c r="O93" s="618"/>
      <c r="P93" s="616"/>
      <c r="Q93" s="616"/>
      <c r="R93" s="616"/>
      <c r="S93" s="618"/>
    </row>
    <row r="94" spans="2:19" ht="30" customHeight="1">
      <c r="B94" s="610"/>
      <c r="C94" s="557"/>
      <c r="D94" s="164" t="s">
        <v>341</v>
      </c>
      <c r="E94" s="164" t="s">
        <v>342</v>
      </c>
      <c r="F94" s="247" t="s">
        <v>343</v>
      </c>
      <c r="G94" s="165" t="s">
        <v>344</v>
      </c>
      <c r="H94" s="164" t="s">
        <v>341</v>
      </c>
      <c r="I94" s="164" t="s">
        <v>342</v>
      </c>
      <c r="J94" s="247" t="s">
        <v>343</v>
      </c>
      <c r="K94" s="165" t="s">
        <v>344</v>
      </c>
      <c r="L94" s="164" t="s">
        <v>341</v>
      </c>
      <c r="M94" s="164" t="s">
        <v>342</v>
      </c>
      <c r="N94" s="247" t="s">
        <v>343</v>
      </c>
      <c r="O94" s="165" t="s">
        <v>344</v>
      </c>
      <c r="P94" s="164" t="s">
        <v>341</v>
      </c>
      <c r="Q94" s="164" t="s">
        <v>342</v>
      </c>
      <c r="R94" s="247" t="s">
        <v>343</v>
      </c>
      <c r="S94" s="165" t="s">
        <v>344</v>
      </c>
    </row>
    <row r="95" spans="2:19" ht="14.25">
      <c r="B95" s="610"/>
      <c r="C95" s="557"/>
      <c r="D95" s="611"/>
      <c r="E95" s="613"/>
      <c r="F95" s="611"/>
      <c r="G95" s="622"/>
      <c r="H95" s="615"/>
      <c r="I95" s="615"/>
      <c r="J95" s="615"/>
      <c r="K95" s="617"/>
      <c r="L95" s="615"/>
      <c r="M95" s="615"/>
      <c r="N95" s="615"/>
      <c r="O95" s="617"/>
      <c r="P95" s="615"/>
      <c r="Q95" s="615"/>
      <c r="R95" s="615"/>
      <c r="S95" s="617"/>
    </row>
    <row r="96" spans="2:19" ht="14.25">
      <c r="B96" s="610"/>
      <c r="C96" s="557"/>
      <c r="D96" s="612"/>
      <c r="E96" s="614"/>
      <c r="F96" s="612"/>
      <c r="G96" s="623"/>
      <c r="H96" s="616"/>
      <c r="I96" s="616"/>
      <c r="J96" s="616"/>
      <c r="K96" s="618"/>
      <c r="L96" s="616"/>
      <c r="M96" s="616"/>
      <c r="N96" s="616"/>
      <c r="O96" s="618"/>
      <c r="P96" s="616"/>
      <c r="Q96" s="616"/>
      <c r="R96" s="616"/>
      <c r="S96" s="618"/>
    </row>
    <row r="97" spans="2:19" ht="30" customHeight="1">
      <c r="B97" s="610"/>
      <c r="C97" s="557"/>
      <c r="D97" s="164" t="s">
        <v>341</v>
      </c>
      <c r="E97" s="164" t="s">
        <v>342</v>
      </c>
      <c r="F97" s="247" t="s">
        <v>343</v>
      </c>
      <c r="G97" s="165" t="s">
        <v>344</v>
      </c>
      <c r="H97" s="164" t="s">
        <v>341</v>
      </c>
      <c r="I97" s="164" t="s">
        <v>342</v>
      </c>
      <c r="J97" s="247" t="s">
        <v>343</v>
      </c>
      <c r="K97" s="165" t="s">
        <v>344</v>
      </c>
      <c r="L97" s="164" t="s">
        <v>341</v>
      </c>
      <c r="M97" s="164" t="s">
        <v>342</v>
      </c>
      <c r="N97" s="247" t="s">
        <v>343</v>
      </c>
      <c r="O97" s="165" t="s">
        <v>344</v>
      </c>
      <c r="P97" s="164" t="s">
        <v>341</v>
      </c>
      <c r="Q97" s="164" t="s">
        <v>342</v>
      </c>
      <c r="R97" s="247" t="s">
        <v>343</v>
      </c>
      <c r="S97" s="165" t="s">
        <v>344</v>
      </c>
    </row>
    <row r="98" spans="2:19" ht="14.25">
      <c r="B98" s="610"/>
      <c r="C98" s="557"/>
      <c r="D98" s="611"/>
      <c r="E98" s="613"/>
      <c r="F98" s="611"/>
      <c r="G98" s="622"/>
      <c r="H98" s="615"/>
      <c r="I98" s="615"/>
      <c r="J98" s="615"/>
      <c r="K98" s="617"/>
      <c r="L98" s="615"/>
      <c r="M98" s="615"/>
      <c r="N98" s="615"/>
      <c r="O98" s="617"/>
      <c r="P98" s="615"/>
      <c r="Q98" s="615"/>
      <c r="R98" s="615"/>
      <c r="S98" s="617"/>
    </row>
    <row r="99" spans="2:19" ht="14.25">
      <c r="B99" s="610"/>
      <c r="C99" s="558"/>
      <c r="D99" s="612"/>
      <c r="E99" s="614"/>
      <c r="F99" s="612"/>
      <c r="G99" s="623"/>
      <c r="H99" s="616"/>
      <c r="I99" s="616"/>
      <c r="J99" s="616"/>
      <c r="K99" s="618"/>
      <c r="L99" s="616"/>
      <c r="M99" s="616"/>
      <c r="N99" s="616"/>
      <c r="O99" s="618"/>
      <c r="P99" s="616"/>
      <c r="Q99" s="616"/>
      <c r="R99" s="616"/>
      <c r="S99" s="618"/>
    </row>
    <row r="100" spans="2:3" ht="15" thickBot="1">
      <c r="B100" s="155"/>
      <c r="C100" s="155"/>
    </row>
    <row r="101" spans="2:19" ht="15" thickBot="1">
      <c r="B101" s="155"/>
      <c r="C101" s="155"/>
      <c r="D101" s="531" t="s">
        <v>301</v>
      </c>
      <c r="E101" s="532"/>
      <c r="F101" s="532"/>
      <c r="G101" s="533"/>
      <c r="H101" s="619" t="s">
        <v>345</v>
      </c>
      <c r="I101" s="620"/>
      <c r="J101" s="620"/>
      <c r="K101" s="621"/>
      <c r="L101" s="619" t="s">
        <v>303</v>
      </c>
      <c r="M101" s="620"/>
      <c r="N101" s="620"/>
      <c r="O101" s="621"/>
      <c r="P101" s="619" t="s">
        <v>304</v>
      </c>
      <c r="Q101" s="620"/>
      <c r="R101" s="620"/>
      <c r="S101" s="621"/>
    </row>
    <row r="102" spans="2:19" ht="33.75" customHeight="1">
      <c r="B102" s="624" t="s">
        <v>807</v>
      </c>
      <c r="C102" s="534" t="s">
        <v>808</v>
      </c>
      <c r="D102" s="245" t="s">
        <v>759</v>
      </c>
      <c r="E102" s="202" t="s">
        <v>347</v>
      </c>
      <c r="F102" s="579" t="s">
        <v>348</v>
      </c>
      <c r="G102" s="583"/>
      <c r="H102" s="245" t="s">
        <v>346</v>
      </c>
      <c r="I102" s="202" t="s">
        <v>347</v>
      </c>
      <c r="J102" s="579" t="s">
        <v>348</v>
      </c>
      <c r="K102" s="583"/>
      <c r="L102" s="245" t="s">
        <v>346</v>
      </c>
      <c r="M102" s="202" t="s">
        <v>347</v>
      </c>
      <c r="N102" s="579" t="s">
        <v>348</v>
      </c>
      <c r="O102" s="583"/>
      <c r="P102" s="245" t="s">
        <v>346</v>
      </c>
      <c r="Q102" s="202" t="s">
        <v>347</v>
      </c>
      <c r="R102" s="579" t="s">
        <v>348</v>
      </c>
      <c r="S102" s="583"/>
    </row>
    <row r="103" spans="2:19" ht="36.75" customHeight="1">
      <c r="B103" s="625"/>
      <c r="C103" s="536"/>
      <c r="D103" s="203">
        <v>0</v>
      </c>
      <c r="E103" s="204">
        <v>0</v>
      </c>
      <c r="F103" s="594" t="s">
        <v>448</v>
      </c>
      <c r="G103" s="602"/>
      <c r="H103" s="205">
        <v>3000</v>
      </c>
      <c r="I103" s="206">
        <v>0.5</v>
      </c>
      <c r="J103" s="627" t="s">
        <v>438</v>
      </c>
      <c r="K103" s="628"/>
      <c r="L103" s="205">
        <v>4452</v>
      </c>
      <c r="M103" s="206">
        <v>0.5239</v>
      </c>
      <c r="N103" s="627" t="s">
        <v>443</v>
      </c>
      <c r="O103" s="628"/>
      <c r="P103" s="205"/>
      <c r="Q103" s="206"/>
      <c r="R103" s="627"/>
      <c r="S103" s="628"/>
    </row>
    <row r="104" spans="2:19" ht="16.5" customHeight="1">
      <c r="B104" s="625"/>
      <c r="C104" s="624" t="s">
        <v>758</v>
      </c>
      <c r="D104" s="207" t="s">
        <v>346</v>
      </c>
      <c r="E104" s="164" t="s">
        <v>347</v>
      </c>
      <c r="F104" s="164" t="s">
        <v>349</v>
      </c>
      <c r="G104" s="251" t="s">
        <v>350</v>
      </c>
      <c r="H104" s="207" t="s">
        <v>346</v>
      </c>
      <c r="I104" s="164" t="s">
        <v>347</v>
      </c>
      <c r="J104" s="164" t="s">
        <v>349</v>
      </c>
      <c r="K104" s="251" t="s">
        <v>350</v>
      </c>
      <c r="L104" s="207" t="s">
        <v>346</v>
      </c>
      <c r="M104" s="164" t="s">
        <v>347</v>
      </c>
      <c r="N104" s="164" t="s">
        <v>349</v>
      </c>
      <c r="O104" s="251" t="s">
        <v>350</v>
      </c>
      <c r="P104" s="207" t="s">
        <v>346</v>
      </c>
      <c r="Q104" s="164" t="s">
        <v>347</v>
      </c>
      <c r="R104" s="164" t="s">
        <v>349</v>
      </c>
      <c r="S104" s="251" t="s">
        <v>350</v>
      </c>
    </row>
    <row r="105" spans="2:19" ht="14.25">
      <c r="B105" s="625"/>
      <c r="C105" s="625"/>
      <c r="D105" s="203"/>
      <c r="E105" s="180"/>
      <c r="F105" s="193"/>
      <c r="G105" s="200"/>
      <c r="H105" s="205"/>
      <c r="I105" s="181"/>
      <c r="J105" s="195"/>
      <c r="K105" s="201"/>
      <c r="L105" s="205"/>
      <c r="M105" s="181"/>
      <c r="N105" s="195"/>
      <c r="O105" s="201"/>
      <c r="P105" s="205"/>
      <c r="Q105" s="181"/>
      <c r="R105" s="195"/>
      <c r="S105" s="201"/>
    </row>
    <row r="106" spans="2:19" ht="19.5" customHeight="1">
      <c r="B106" s="625"/>
      <c r="C106" s="625"/>
      <c r="D106" s="207" t="s">
        <v>346</v>
      </c>
      <c r="E106" s="164" t="s">
        <v>347</v>
      </c>
      <c r="F106" s="164" t="s">
        <v>349</v>
      </c>
      <c r="G106" s="251" t="s">
        <v>350</v>
      </c>
      <c r="H106" s="207" t="s">
        <v>346</v>
      </c>
      <c r="I106" s="164" t="s">
        <v>347</v>
      </c>
      <c r="J106" s="164" t="s">
        <v>349</v>
      </c>
      <c r="K106" s="251" t="s">
        <v>350</v>
      </c>
      <c r="L106" s="207" t="s">
        <v>346</v>
      </c>
      <c r="M106" s="164" t="s">
        <v>347</v>
      </c>
      <c r="N106" s="164" t="s">
        <v>349</v>
      </c>
      <c r="O106" s="251" t="s">
        <v>350</v>
      </c>
      <c r="P106" s="207" t="s">
        <v>346</v>
      </c>
      <c r="Q106" s="164" t="s">
        <v>347</v>
      </c>
      <c r="R106" s="164" t="s">
        <v>349</v>
      </c>
      <c r="S106" s="251" t="s">
        <v>350</v>
      </c>
    </row>
    <row r="107" spans="2:19" ht="14.25">
      <c r="B107" s="625"/>
      <c r="C107" s="625"/>
      <c r="D107" s="203"/>
      <c r="E107" s="180"/>
      <c r="F107" s="193"/>
      <c r="G107" s="200"/>
      <c r="H107" s="205"/>
      <c r="I107" s="181"/>
      <c r="J107" s="195"/>
      <c r="K107" s="201"/>
      <c r="L107" s="205"/>
      <c r="M107" s="181"/>
      <c r="N107" s="195"/>
      <c r="O107" s="201"/>
      <c r="P107" s="205"/>
      <c r="Q107" s="181"/>
      <c r="R107" s="195"/>
      <c r="S107" s="201"/>
    </row>
    <row r="108" spans="2:19" ht="29.25" customHeight="1">
      <c r="B108" s="625"/>
      <c r="C108" s="625"/>
      <c r="D108" s="207" t="s">
        <v>346</v>
      </c>
      <c r="E108" s="164" t="s">
        <v>347</v>
      </c>
      <c r="F108" s="164" t="s">
        <v>349</v>
      </c>
      <c r="G108" s="251" t="s">
        <v>350</v>
      </c>
      <c r="H108" s="207" t="s">
        <v>346</v>
      </c>
      <c r="I108" s="164" t="s">
        <v>347</v>
      </c>
      <c r="J108" s="164" t="s">
        <v>349</v>
      </c>
      <c r="K108" s="251" t="s">
        <v>350</v>
      </c>
      <c r="L108" s="207" t="s">
        <v>346</v>
      </c>
      <c r="M108" s="164" t="s">
        <v>347</v>
      </c>
      <c r="N108" s="164" t="s">
        <v>349</v>
      </c>
      <c r="O108" s="251" t="s">
        <v>350</v>
      </c>
      <c r="P108" s="207" t="s">
        <v>346</v>
      </c>
      <c r="Q108" s="164" t="s">
        <v>347</v>
      </c>
      <c r="R108" s="164" t="s">
        <v>349</v>
      </c>
      <c r="S108" s="251" t="s">
        <v>350</v>
      </c>
    </row>
    <row r="109" spans="2:19" ht="14.25">
      <c r="B109" s="625"/>
      <c r="C109" s="625"/>
      <c r="D109" s="203"/>
      <c r="E109" s="180"/>
      <c r="F109" s="193"/>
      <c r="G109" s="200"/>
      <c r="H109" s="205"/>
      <c r="I109" s="181"/>
      <c r="J109" s="195"/>
      <c r="K109" s="201"/>
      <c r="L109" s="205"/>
      <c r="M109" s="181"/>
      <c r="N109" s="195"/>
      <c r="O109" s="201"/>
      <c r="P109" s="205"/>
      <c r="Q109" s="181"/>
      <c r="R109" s="195"/>
      <c r="S109" s="201"/>
    </row>
    <row r="110" spans="2:19" ht="36" customHeight="1">
      <c r="B110" s="625"/>
      <c r="C110" s="625"/>
      <c r="D110" s="207" t="s">
        <v>346</v>
      </c>
      <c r="E110" s="164" t="s">
        <v>347</v>
      </c>
      <c r="F110" s="164" t="s">
        <v>349</v>
      </c>
      <c r="G110" s="251" t="s">
        <v>350</v>
      </c>
      <c r="H110" s="207" t="s">
        <v>346</v>
      </c>
      <c r="I110" s="164" t="s">
        <v>347</v>
      </c>
      <c r="J110" s="164" t="s">
        <v>349</v>
      </c>
      <c r="K110" s="251" t="s">
        <v>350</v>
      </c>
      <c r="L110" s="207" t="s">
        <v>346</v>
      </c>
      <c r="M110" s="164" t="s">
        <v>347</v>
      </c>
      <c r="N110" s="164" t="s">
        <v>349</v>
      </c>
      <c r="O110" s="251" t="s">
        <v>350</v>
      </c>
      <c r="P110" s="207" t="s">
        <v>346</v>
      </c>
      <c r="Q110" s="164" t="s">
        <v>347</v>
      </c>
      <c r="R110" s="164" t="s">
        <v>349</v>
      </c>
      <c r="S110" s="251" t="s">
        <v>350</v>
      </c>
    </row>
    <row r="111" spans="2:19" ht="14.25">
      <c r="B111" s="626"/>
      <c r="C111" s="626"/>
      <c r="D111" s="203"/>
      <c r="E111" s="180"/>
      <c r="F111" s="193"/>
      <c r="G111" s="200"/>
      <c r="H111" s="205"/>
      <c r="I111" s="181"/>
      <c r="J111" s="195"/>
      <c r="K111" s="201"/>
      <c r="L111" s="205"/>
      <c r="M111" s="181"/>
      <c r="N111" s="195"/>
      <c r="O111" s="201"/>
      <c r="P111" s="205"/>
      <c r="Q111" s="181"/>
      <c r="R111" s="195"/>
      <c r="S111" s="201"/>
    </row>
    <row r="112" spans="2:19" ht="19.5" customHeight="1">
      <c r="B112" s="559" t="s">
        <v>809</v>
      </c>
      <c r="C112" s="633" t="s">
        <v>760</v>
      </c>
      <c r="D112" s="208" t="s">
        <v>351</v>
      </c>
      <c r="E112" s="208" t="s">
        <v>352</v>
      </c>
      <c r="F112" s="208" t="s">
        <v>300</v>
      </c>
      <c r="G112" s="209" t="s">
        <v>353</v>
      </c>
      <c r="H112" s="210" t="s">
        <v>351</v>
      </c>
      <c r="I112" s="208" t="s">
        <v>352</v>
      </c>
      <c r="J112" s="208" t="s">
        <v>300</v>
      </c>
      <c r="K112" s="209" t="s">
        <v>353</v>
      </c>
      <c r="L112" s="208" t="s">
        <v>351</v>
      </c>
      <c r="M112" s="208" t="s">
        <v>352</v>
      </c>
      <c r="N112" s="208" t="s">
        <v>300</v>
      </c>
      <c r="O112" s="209" t="s">
        <v>353</v>
      </c>
      <c r="P112" s="208" t="s">
        <v>351</v>
      </c>
      <c r="Q112" s="208" t="s">
        <v>352</v>
      </c>
      <c r="R112" s="208" t="s">
        <v>300</v>
      </c>
      <c r="S112" s="209" t="s">
        <v>353</v>
      </c>
    </row>
    <row r="113" spans="2:19" ht="67.5" customHeight="1">
      <c r="B113" s="560"/>
      <c r="C113" s="634"/>
      <c r="D113" s="179">
        <v>0</v>
      </c>
      <c r="E113" s="179" t="s">
        <v>418</v>
      </c>
      <c r="F113" s="179"/>
      <c r="G113" s="179"/>
      <c r="H113" s="249"/>
      <c r="I113" s="147"/>
      <c r="J113" s="147"/>
      <c r="K113" s="197"/>
      <c r="L113" s="147"/>
      <c r="M113" s="147"/>
      <c r="N113" s="147"/>
      <c r="O113" s="197"/>
      <c r="P113" s="147"/>
      <c r="Q113" s="147"/>
      <c r="R113" s="147"/>
      <c r="S113" s="197"/>
    </row>
    <row r="114" spans="2:19" ht="39.75" customHeight="1">
      <c r="B114" s="560"/>
      <c r="C114" s="624" t="s">
        <v>672</v>
      </c>
      <c r="D114" s="164" t="s">
        <v>354</v>
      </c>
      <c r="E114" s="573" t="s">
        <v>355</v>
      </c>
      <c r="F114" s="603"/>
      <c r="G114" s="165" t="s">
        <v>356</v>
      </c>
      <c r="H114" s="164" t="s">
        <v>354</v>
      </c>
      <c r="I114" s="573" t="s">
        <v>355</v>
      </c>
      <c r="J114" s="603"/>
      <c r="K114" s="165" t="s">
        <v>356</v>
      </c>
      <c r="L114" s="164" t="s">
        <v>354</v>
      </c>
      <c r="M114" s="573" t="s">
        <v>355</v>
      </c>
      <c r="N114" s="603"/>
      <c r="O114" s="165" t="s">
        <v>356</v>
      </c>
      <c r="P114" s="164" t="s">
        <v>354</v>
      </c>
      <c r="Q114" s="164" t="s">
        <v>355</v>
      </c>
      <c r="R114" s="573" t="s">
        <v>355</v>
      </c>
      <c r="S114" s="603"/>
    </row>
    <row r="115" spans="2:19" ht="14.25">
      <c r="B115" s="560"/>
      <c r="C115" s="625"/>
      <c r="D115" s="211">
        <v>0</v>
      </c>
      <c r="E115" s="631" t="s">
        <v>397</v>
      </c>
      <c r="F115" s="632"/>
      <c r="G115" s="168"/>
      <c r="H115" s="212">
        <v>2000</v>
      </c>
      <c r="I115" s="629" t="s">
        <v>397</v>
      </c>
      <c r="J115" s="630"/>
      <c r="K115" s="188"/>
      <c r="L115" s="212">
        <v>425</v>
      </c>
      <c r="M115" s="629" t="s">
        <v>397</v>
      </c>
      <c r="N115" s="630"/>
      <c r="O115" s="171"/>
      <c r="P115" s="212"/>
      <c r="Q115" s="169"/>
      <c r="R115" s="629"/>
      <c r="S115" s="630"/>
    </row>
    <row r="116" spans="2:19" ht="41.25" customHeight="1">
      <c r="B116" s="560"/>
      <c r="C116" s="625"/>
      <c r="D116" s="164" t="s">
        <v>354</v>
      </c>
      <c r="E116" s="573" t="s">
        <v>355</v>
      </c>
      <c r="F116" s="603"/>
      <c r="G116" s="165" t="s">
        <v>356</v>
      </c>
      <c r="H116" s="164" t="s">
        <v>354</v>
      </c>
      <c r="I116" s="573" t="s">
        <v>355</v>
      </c>
      <c r="J116" s="603"/>
      <c r="K116" s="165" t="s">
        <v>356</v>
      </c>
      <c r="L116" s="164" t="s">
        <v>354</v>
      </c>
      <c r="M116" s="573" t="s">
        <v>355</v>
      </c>
      <c r="N116" s="603"/>
      <c r="O116" s="165" t="s">
        <v>356</v>
      </c>
      <c r="P116" s="164" t="s">
        <v>354</v>
      </c>
      <c r="Q116" s="164" t="s">
        <v>355</v>
      </c>
      <c r="R116" s="573" t="s">
        <v>355</v>
      </c>
      <c r="S116" s="603"/>
    </row>
    <row r="117" spans="2:19" ht="14.25">
      <c r="B117" s="560"/>
      <c r="C117" s="625"/>
      <c r="D117" s="211">
        <v>0</v>
      </c>
      <c r="E117" s="631" t="s">
        <v>385</v>
      </c>
      <c r="F117" s="632"/>
      <c r="G117" s="168"/>
      <c r="H117" s="212">
        <v>500</v>
      </c>
      <c r="I117" s="629" t="s">
        <v>397</v>
      </c>
      <c r="J117" s="630"/>
      <c r="K117" s="171"/>
      <c r="L117" s="212">
        <v>746</v>
      </c>
      <c r="M117" s="629" t="s">
        <v>397</v>
      </c>
      <c r="N117" s="630"/>
      <c r="O117" s="171"/>
      <c r="P117" s="212"/>
      <c r="Q117" s="169"/>
      <c r="R117" s="629"/>
      <c r="S117" s="630"/>
    </row>
    <row r="118" spans="2:19" ht="39.75" customHeight="1">
      <c r="B118" s="560"/>
      <c r="C118" s="625"/>
      <c r="D118" s="164" t="s">
        <v>354</v>
      </c>
      <c r="E118" s="573" t="s">
        <v>355</v>
      </c>
      <c r="F118" s="603"/>
      <c r="G118" s="165" t="s">
        <v>356</v>
      </c>
      <c r="H118" s="164" t="s">
        <v>354</v>
      </c>
      <c r="I118" s="573" t="s">
        <v>355</v>
      </c>
      <c r="J118" s="603"/>
      <c r="K118" s="165" t="s">
        <v>356</v>
      </c>
      <c r="L118" s="164" t="s">
        <v>354</v>
      </c>
      <c r="M118" s="573" t="s">
        <v>355</v>
      </c>
      <c r="N118" s="603"/>
      <c r="O118" s="165" t="s">
        <v>356</v>
      </c>
      <c r="P118" s="164" t="s">
        <v>354</v>
      </c>
      <c r="Q118" s="164" t="s">
        <v>355</v>
      </c>
      <c r="R118" s="573" t="s">
        <v>355</v>
      </c>
      <c r="S118" s="603"/>
    </row>
    <row r="119" spans="2:19" ht="14.25">
      <c r="B119" s="560"/>
      <c r="C119" s="625"/>
      <c r="D119" s="211">
        <v>0</v>
      </c>
      <c r="E119" s="631" t="s">
        <v>417</v>
      </c>
      <c r="F119" s="632"/>
      <c r="G119" s="168"/>
      <c r="H119" s="212">
        <v>300</v>
      </c>
      <c r="I119" s="629" t="s">
        <v>417</v>
      </c>
      <c r="J119" s="630"/>
      <c r="K119" s="171"/>
      <c r="L119" s="212">
        <v>3146</v>
      </c>
      <c r="M119" s="629" t="s">
        <v>417</v>
      </c>
      <c r="N119" s="630"/>
      <c r="O119" s="171"/>
      <c r="P119" s="212"/>
      <c r="Q119" s="169"/>
      <c r="R119" s="629"/>
      <c r="S119" s="630"/>
    </row>
    <row r="120" spans="2:19" ht="40.5" customHeight="1">
      <c r="B120" s="560"/>
      <c r="C120" s="625"/>
      <c r="D120" s="164" t="s">
        <v>354</v>
      </c>
      <c r="E120" s="573" t="s">
        <v>355</v>
      </c>
      <c r="F120" s="603"/>
      <c r="G120" s="165" t="s">
        <v>356</v>
      </c>
      <c r="H120" s="164" t="s">
        <v>354</v>
      </c>
      <c r="I120" s="573" t="s">
        <v>355</v>
      </c>
      <c r="J120" s="603"/>
      <c r="K120" s="165" t="s">
        <v>356</v>
      </c>
      <c r="L120" s="164" t="s">
        <v>354</v>
      </c>
      <c r="M120" s="573" t="s">
        <v>355</v>
      </c>
      <c r="N120" s="603"/>
      <c r="O120" s="165" t="s">
        <v>356</v>
      </c>
      <c r="P120" s="164" t="s">
        <v>354</v>
      </c>
      <c r="Q120" s="164" t="s">
        <v>355</v>
      </c>
      <c r="R120" s="573" t="s">
        <v>355</v>
      </c>
      <c r="S120" s="603"/>
    </row>
    <row r="121" spans="2:19" ht="14.25">
      <c r="B121" s="561"/>
      <c r="C121" s="626"/>
      <c r="D121" s="211">
        <v>0</v>
      </c>
      <c r="E121" s="631" t="s">
        <v>411</v>
      </c>
      <c r="F121" s="632"/>
      <c r="G121" s="168"/>
      <c r="H121" s="212">
        <v>200</v>
      </c>
      <c r="I121" s="629" t="s">
        <v>411</v>
      </c>
      <c r="J121" s="630"/>
      <c r="K121" s="171"/>
      <c r="L121" s="212">
        <v>135</v>
      </c>
      <c r="M121" s="629" t="s">
        <v>411</v>
      </c>
      <c r="N121" s="630"/>
      <c r="O121" s="171"/>
      <c r="P121" s="212"/>
      <c r="Q121" s="169"/>
      <c r="R121" s="629"/>
      <c r="S121" s="630"/>
    </row>
    <row r="122" spans="2:3" ht="24" customHeight="1" thickBot="1">
      <c r="B122" s="155"/>
      <c r="C122" s="155"/>
    </row>
    <row r="123" spans="2:19" ht="18.75" customHeight="1" thickBot="1">
      <c r="B123" s="155"/>
      <c r="C123" s="155"/>
      <c r="D123" s="531" t="s">
        <v>301</v>
      </c>
      <c r="E123" s="532"/>
      <c r="F123" s="532"/>
      <c r="G123" s="533"/>
      <c r="H123" s="531" t="s">
        <v>302</v>
      </c>
      <c r="I123" s="532"/>
      <c r="J123" s="532"/>
      <c r="K123" s="533"/>
      <c r="L123" s="532" t="s">
        <v>303</v>
      </c>
      <c r="M123" s="532"/>
      <c r="N123" s="532"/>
      <c r="O123" s="532"/>
      <c r="P123" s="531" t="s">
        <v>304</v>
      </c>
      <c r="Q123" s="532"/>
      <c r="R123" s="532"/>
      <c r="S123" s="533"/>
    </row>
    <row r="124" spans="2:19" ht="14.25">
      <c r="B124" s="534" t="s">
        <v>357</v>
      </c>
      <c r="C124" s="534" t="s">
        <v>761</v>
      </c>
      <c r="D124" s="579" t="s">
        <v>358</v>
      </c>
      <c r="E124" s="597"/>
      <c r="F124" s="597"/>
      <c r="G124" s="583"/>
      <c r="H124" s="579" t="s">
        <v>358</v>
      </c>
      <c r="I124" s="597"/>
      <c r="J124" s="597"/>
      <c r="K124" s="583"/>
      <c r="L124" s="579" t="s">
        <v>358</v>
      </c>
      <c r="M124" s="597"/>
      <c r="N124" s="597"/>
      <c r="O124" s="583"/>
      <c r="P124" s="579" t="s">
        <v>358</v>
      </c>
      <c r="Q124" s="597"/>
      <c r="R124" s="597"/>
      <c r="S124" s="583"/>
    </row>
    <row r="125" spans="2:19" ht="14.25">
      <c r="B125" s="536"/>
      <c r="C125" s="536"/>
      <c r="D125" s="635"/>
      <c r="E125" s="636"/>
      <c r="F125" s="636"/>
      <c r="G125" s="637"/>
      <c r="H125" s="638"/>
      <c r="I125" s="639"/>
      <c r="J125" s="639"/>
      <c r="K125" s="640"/>
      <c r="L125" s="638"/>
      <c r="M125" s="639"/>
      <c r="N125" s="639"/>
      <c r="O125" s="640"/>
      <c r="P125" s="638"/>
      <c r="Q125" s="639"/>
      <c r="R125" s="639"/>
      <c r="S125" s="640"/>
    </row>
    <row r="126" spans="2:19" ht="27" customHeight="1">
      <c r="B126" s="556" t="s">
        <v>359</v>
      </c>
      <c r="C126" s="556" t="s">
        <v>810</v>
      </c>
      <c r="D126" s="208" t="s">
        <v>360</v>
      </c>
      <c r="E126" s="246" t="s">
        <v>300</v>
      </c>
      <c r="F126" s="164" t="s">
        <v>318</v>
      </c>
      <c r="G126" s="165" t="s">
        <v>329</v>
      </c>
      <c r="H126" s="208" t="s">
        <v>360</v>
      </c>
      <c r="I126" s="246" t="s">
        <v>300</v>
      </c>
      <c r="J126" s="164" t="s">
        <v>318</v>
      </c>
      <c r="K126" s="165" t="s">
        <v>329</v>
      </c>
      <c r="L126" s="208" t="s">
        <v>360</v>
      </c>
      <c r="M126" s="246" t="s">
        <v>300</v>
      </c>
      <c r="N126" s="164" t="s">
        <v>318</v>
      </c>
      <c r="O126" s="165" t="s">
        <v>329</v>
      </c>
      <c r="P126" s="208" t="s">
        <v>360</v>
      </c>
      <c r="Q126" s="246" t="s">
        <v>300</v>
      </c>
      <c r="R126" s="164" t="s">
        <v>318</v>
      </c>
      <c r="S126" s="165" t="s">
        <v>329</v>
      </c>
    </row>
    <row r="127" spans="2:19" ht="14.25">
      <c r="B127" s="557"/>
      <c r="C127" s="558"/>
      <c r="D127" s="179"/>
      <c r="E127" s="213"/>
      <c r="F127" s="167"/>
      <c r="G127" s="196"/>
      <c r="H127" s="147"/>
      <c r="I127" s="222"/>
      <c r="J127" s="147"/>
      <c r="K127" s="252"/>
      <c r="L127" s="147"/>
      <c r="M127" s="222"/>
      <c r="N127" s="147"/>
      <c r="O127" s="252"/>
      <c r="P127" s="147"/>
      <c r="Q127" s="222"/>
      <c r="R127" s="147"/>
      <c r="S127" s="252"/>
    </row>
    <row r="128" spans="2:19" ht="27" customHeight="1">
      <c r="B128" s="557"/>
      <c r="C128" s="556" t="s">
        <v>811</v>
      </c>
      <c r="D128" s="164" t="s">
        <v>361</v>
      </c>
      <c r="E128" s="573" t="s">
        <v>362</v>
      </c>
      <c r="F128" s="603"/>
      <c r="G128" s="165" t="s">
        <v>363</v>
      </c>
      <c r="H128" s="164" t="s">
        <v>361</v>
      </c>
      <c r="I128" s="573" t="s">
        <v>362</v>
      </c>
      <c r="J128" s="603"/>
      <c r="K128" s="165" t="s">
        <v>363</v>
      </c>
      <c r="L128" s="164" t="s">
        <v>361</v>
      </c>
      <c r="M128" s="573" t="s">
        <v>362</v>
      </c>
      <c r="N128" s="603"/>
      <c r="O128" s="165" t="s">
        <v>363</v>
      </c>
      <c r="P128" s="164" t="s">
        <v>361</v>
      </c>
      <c r="Q128" s="573" t="s">
        <v>362</v>
      </c>
      <c r="R128" s="603"/>
      <c r="S128" s="165" t="s">
        <v>363</v>
      </c>
    </row>
    <row r="129" spans="2:19" ht="14.25">
      <c r="B129" s="558"/>
      <c r="C129" s="558"/>
      <c r="D129" s="211"/>
      <c r="E129" s="631"/>
      <c r="F129" s="632"/>
      <c r="G129" s="168"/>
      <c r="H129" s="212"/>
      <c r="I129" s="629"/>
      <c r="J129" s="630"/>
      <c r="K129" s="171"/>
      <c r="L129" s="212"/>
      <c r="M129" s="629"/>
      <c r="N129" s="630"/>
      <c r="O129" s="171"/>
      <c r="P129" s="212"/>
      <c r="Q129" s="629"/>
      <c r="R129" s="630"/>
      <c r="S129" s="171"/>
    </row>
    <row r="135" ht="14.25">
      <c r="D135" t="s">
        <v>364</v>
      </c>
    </row>
    <row r="136" spans="4:9" ht="14.25">
      <c r="D136" t="s">
        <v>365</v>
      </c>
      <c r="E136" t="s">
        <v>366</v>
      </c>
      <c r="F136" t="s">
        <v>367</v>
      </c>
      <c r="H136" t="s">
        <v>368</v>
      </c>
      <c r="I136" t="s">
        <v>369</v>
      </c>
    </row>
    <row r="137" spans="4:9" ht="14.25">
      <c r="D137" t="s">
        <v>370</v>
      </c>
      <c r="E137" t="s">
        <v>371</v>
      </c>
      <c r="F137" t="s">
        <v>372</v>
      </c>
      <c r="H137" t="s">
        <v>373</v>
      </c>
      <c r="I137" t="s">
        <v>374</v>
      </c>
    </row>
    <row r="138" spans="4:9" ht="14.25">
      <c r="D138" t="s">
        <v>375</v>
      </c>
      <c r="E138" t="s">
        <v>376</v>
      </c>
      <c r="F138" t="s">
        <v>377</v>
      </c>
      <c r="H138" t="s">
        <v>378</v>
      </c>
      <c r="I138" t="s">
        <v>379</v>
      </c>
    </row>
    <row r="139" spans="4:11" ht="14.25">
      <c r="D139" t="s">
        <v>380</v>
      </c>
      <c r="F139" t="s">
        <v>381</v>
      </c>
      <c r="G139" t="s">
        <v>382</v>
      </c>
      <c r="H139" t="s">
        <v>383</v>
      </c>
      <c r="I139" t="s">
        <v>384</v>
      </c>
      <c r="K139" t="s">
        <v>385</v>
      </c>
    </row>
    <row r="140" spans="4:12" ht="14.25">
      <c r="D140" t="s">
        <v>386</v>
      </c>
      <c r="F140" t="s">
        <v>387</v>
      </c>
      <c r="G140" t="s">
        <v>388</v>
      </c>
      <c r="H140" t="s">
        <v>389</v>
      </c>
      <c r="I140" t="s">
        <v>390</v>
      </c>
      <c r="K140" t="s">
        <v>391</v>
      </c>
      <c r="L140" t="s">
        <v>392</v>
      </c>
    </row>
    <row r="141" spans="4:12" ht="14.25">
      <c r="D141" t="s">
        <v>393</v>
      </c>
      <c r="E141" s="214" t="s">
        <v>394</v>
      </c>
      <c r="G141" t="s">
        <v>395</v>
      </c>
      <c r="H141" t="s">
        <v>396</v>
      </c>
      <c r="K141" t="s">
        <v>397</v>
      </c>
      <c r="L141" t="s">
        <v>398</v>
      </c>
    </row>
    <row r="142" spans="4:12" ht="14.25">
      <c r="D142" t="s">
        <v>399</v>
      </c>
      <c r="E142" s="215" t="s">
        <v>400</v>
      </c>
      <c r="K142" t="s">
        <v>401</v>
      </c>
      <c r="L142" t="s">
        <v>402</v>
      </c>
    </row>
    <row r="143" spans="5:12" ht="14.25">
      <c r="E143" s="216" t="s">
        <v>403</v>
      </c>
      <c r="H143" t="s">
        <v>404</v>
      </c>
      <c r="K143" t="s">
        <v>405</v>
      </c>
      <c r="L143" t="s">
        <v>406</v>
      </c>
    </row>
    <row r="144" spans="8:12" ht="14.25">
      <c r="H144" t="s">
        <v>407</v>
      </c>
      <c r="K144" t="s">
        <v>408</v>
      </c>
      <c r="L144" t="s">
        <v>409</v>
      </c>
    </row>
    <row r="145" spans="8:12" ht="14.25">
      <c r="H145" t="s">
        <v>410</v>
      </c>
      <c r="K145" t="s">
        <v>411</v>
      </c>
      <c r="L145" t="s">
        <v>412</v>
      </c>
    </row>
    <row r="146" spans="2:12" ht="14.25">
      <c r="B146" t="s">
        <v>413</v>
      </c>
      <c r="C146" t="s">
        <v>414</v>
      </c>
      <c r="D146" t="s">
        <v>413</v>
      </c>
      <c r="G146" t="s">
        <v>415</v>
      </c>
      <c r="H146" t="s">
        <v>416</v>
      </c>
      <c r="J146" t="s">
        <v>275</v>
      </c>
      <c r="K146" t="s">
        <v>417</v>
      </c>
      <c r="L146" t="s">
        <v>418</v>
      </c>
    </row>
    <row r="147" spans="2:11" ht="14.25">
      <c r="B147">
        <v>1</v>
      </c>
      <c r="C147" t="s">
        <v>419</v>
      </c>
      <c r="D147" t="s">
        <v>420</v>
      </c>
      <c r="E147" t="s">
        <v>329</v>
      </c>
      <c r="F147" t="s">
        <v>10</v>
      </c>
      <c r="G147" t="s">
        <v>421</v>
      </c>
      <c r="H147" t="s">
        <v>422</v>
      </c>
      <c r="J147" t="s">
        <v>397</v>
      </c>
      <c r="K147" t="s">
        <v>423</v>
      </c>
    </row>
    <row r="148" spans="2:11" ht="14.25">
      <c r="B148">
        <v>2</v>
      </c>
      <c r="C148" t="s">
        <v>424</v>
      </c>
      <c r="D148" t="s">
        <v>425</v>
      </c>
      <c r="E148" t="s">
        <v>318</v>
      </c>
      <c r="F148" t="s">
        <v>17</v>
      </c>
      <c r="G148" t="s">
        <v>426</v>
      </c>
      <c r="J148" t="s">
        <v>427</v>
      </c>
      <c r="K148" t="s">
        <v>428</v>
      </c>
    </row>
    <row r="149" spans="2:11" ht="14.25">
      <c r="B149">
        <v>3</v>
      </c>
      <c r="C149" t="s">
        <v>429</v>
      </c>
      <c r="D149" t="s">
        <v>430</v>
      </c>
      <c r="E149" t="s">
        <v>300</v>
      </c>
      <c r="G149" t="s">
        <v>431</v>
      </c>
      <c r="J149" t="s">
        <v>432</v>
      </c>
      <c r="K149" t="s">
        <v>433</v>
      </c>
    </row>
    <row r="150" spans="2:11" ht="14.25">
      <c r="B150">
        <v>4</v>
      </c>
      <c r="C150" t="s">
        <v>422</v>
      </c>
      <c r="H150" t="s">
        <v>434</v>
      </c>
      <c r="I150" t="s">
        <v>435</v>
      </c>
      <c r="J150" t="s">
        <v>436</v>
      </c>
      <c r="K150" t="s">
        <v>437</v>
      </c>
    </row>
    <row r="151" spans="4:11" ht="14.25">
      <c r="D151" t="s">
        <v>431</v>
      </c>
      <c r="H151" t="s">
        <v>438</v>
      </c>
      <c r="I151" t="s">
        <v>439</v>
      </c>
      <c r="J151" t="s">
        <v>440</v>
      </c>
      <c r="K151" t="s">
        <v>441</v>
      </c>
    </row>
    <row r="152" spans="4:11" ht="14.25">
      <c r="D152" t="s">
        <v>442</v>
      </c>
      <c r="H152" t="s">
        <v>443</v>
      </c>
      <c r="I152" t="s">
        <v>444</v>
      </c>
      <c r="J152" t="s">
        <v>445</v>
      </c>
      <c r="K152" t="s">
        <v>446</v>
      </c>
    </row>
    <row r="153" spans="4:11" ht="14.25">
      <c r="D153" t="s">
        <v>447</v>
      </c>
      <c r="H153" t="s">
        <v>448</v>
      </c>
      <c r="J153" t="s">
        <v>449</v>
      </c>
      <c r="K153" t="s">
        <v>450</v>
      </c>
    </row>
    <row r="154" spans="8:10" ht="14.25">
      <c r="H154" t="s">
        <v>451</v>
      </c>
      <c r="J154" t="s">
        <v>452</v>
      </c>
    </row>
    <row r="155" spans="4:11" ht="57.75">
      <c r="D155" s="176" t="s">
        <v>453</v>
      </c>
      <c r="E155" t="s">
        <v>454</v>
      </c>
      <c r="F155" t="s">
        <v>455</v>
      </c>
      <c r="G155" t="s">
        <v>456</v>
      </c>
      <c r="H155" t="s">
        <v>457</v>
      </c>
      <c r="I155" t="s">
        <v>458</v>
      </c>
      <c r="J155" t="s">
        <v>459</v>
      </c>
      <c r="K155" t="s">
        <v>460</v>
      </c>
    </row>
    <row r="156" spans="2:11" ht="72">
      <c r="B156" t="s">
        <v>563</v>
      </c>
      <c r="C156" t="s">
        <v>562</v>
      </c>
      <c r="D156" s="176" t="s">
        <v>461</v>
      </c>
      <c r="E156" t="s">
        <v>462</v>
      </c>
      <c r="F156" t="s">
        <v>463</v>
      </c>
      <c r="G156" t="s">
        <v>464</v>
      </c>
      <c r="H156" t="s">
        <v>465</v>
      </c>
      <c r="I156" t="s">
        <v>466</v>
      </c>
      <c r="J156" t="s">
        <v>467</v>
      </c>
      <c r="K156" t="s">
        <v>468</v>
      </c>
    </row>
    <row r="157" spans="2:11" ht="43.5">
      <c r="B157" t="s">
        <v>564</v>
      </c>
      <c r="C157" t="s">
        <v>561</v>
      </c>
      <c r="D157" s="176" t="s">
        <v>469</v>
      </c>
      <c r="E157" t="s">
        <v>470</v>
      </c>
      <c r="F157" t="s">
        <v>471</v>
      </c>
      <c r="G157" t="s">
        <v>472</v>
      </c>
      <c r="H157" t="s">
        <v>473</v>
      </c>
      <c r="I157" t="s">
        <v>474</v>
      </c>
      <c r="J157" t="s">
        <v>475</v>
      </c>
      <c r="K157" t="s">
        <v>476</v>
      </c>
    </row>
    <row r="158" spans="2:11" ht="14.25">
      <c r="B158" t="s">
        <v>565</v>
      </c>
      <c r="C158" t="s">
        <v>560</v>
      </c>
      <c r="F158" t="s">
        <v>477</v>
      </c>
      <c r="G158" t="s">
        <v>478</v>
      </c>
      <c r="H158" t="s">
        <v>479</v>
      </c>
      <c r="I158" t="s">
        <v>480</v>
      </c>
      <c r="J158" t="s">
        <v>481</v>
      </c>
      <c r="K158" t="s">
        <v>482</v>
      </c>
    </row>
    <row r="159" spans="2:11" ht="14.25">
      <c r="B159" t="s">
        <v>566</v>
      </c>
      <c r="G159" t="s">
        <v>483</v>
      </c>
      <c r="H159" t="s">
        <v>484</v>
      </c>
      <c r="I159" t="s">
        <v>485</v>
      </c>
      <c r="J159" t="s">
        <v>486</v>
      </c>
      <c r="K159" t="s">
        <v>487</v>
      </c>
    </row>
    <row r="160" spans="3:10" ht="14.25">
      <c r="C160" t="s">
        <v>488</v>
      </c>
      <c r="J160" t="s">
        <v>489</v>
      </c>
    </row>
    <row r="161" spans="3:10" ht="14.25">
      <c r="C161" t="s">
        <v>490</v>
      </c>
      <c r="I161" t="s">
        <v>491</v>
      </c>
      <c r="J161" t="s">
        <v>492</v>
      </c>
    </row>
    <row r="162" spans="2:10" ht="14.25">
      <c r="B162" s="223" t="s">
        <v>567</v>
      </c>
      <c r="C162" t="s">
        <v>493</v>
      </c>
      <c r="I162" t="s">
        <v>494</v>
      </c>
      <c r="J162" t="s">
        <v>495</v>
      </c>
    </row>
    <row r="163" spans="2:10" ht="14.25">
      <c r="B163" s="223" t="s">
        <v>28</v>
      </c>
      <c r="C163" t="s">
        <v>496</v>
      </c>
      <c r="D163" t="s">
        <v>497</v>
      </c>
      <c r="E163" t="s">
        <v>498</v>
      </c>
      <c r="I163" t="s">
        <v>499</v>
      </c>
      <c r="J163" t="s">
        <v>275</v>
      </c>
    </row>
    <row r="164" spans="2:9" ht="14.25">
      <c r="B164" s="223" t="s">
        <v>15</v>
      </c>
      <c r="D164" t="s">
        <v>500</v>
      </c>
      <c r="E164" t="s">
        <v>501</v>
      </c>
      <c r="H164" t="s">
        <v>373</v>
      </c>
      <c r="I164" t="s">
        <v>502</v>
      </c>
    </row>
    <row r="165" spans="2:10" ht="14.25">
      <c r="B165" s="223" t="s">
        <v>33</v>
      </c>
      <c r="D165" t="s">
        <v>503</v>
      </c>
      <c r="E165" t="s">
        <v>504</v>
      </c>
      <c r="H165" t="s">
        <v>383</v>
      </c>
      <c r="I165" t="s">
        <v>505</v>
      </c>
      <c r="J165" t="s">
        <v>506</v>
      </c>
    </row>
    <row r="166" spans="2:10" ht="14.25">
      <c r="B166" s="223" t="s">
        <v>568</v>
      </c>
      <c r="C166" t="s">
        <v>507</v>
      </c>
      <c r="D166" t="s">
        <v>508</v>
      </c>
      <c r="H166" t="s">
        <v>389</v>
      </c>
      <c r="I166" t="s">
        <v>509</v>
      </c>
      <c r="J166" t="s">
        <v>510</v>
      </c>
    </row>
    <row r="167" spans="2:9" ht="14.25">
      <c r="B167" s="223" t="s">
        <v>569</v>
      </c>
      <c r="C167" t="s">
        <v>511</v>
      </c>
      <c r="H167" t="s">
        <v>396</v>
      </c>
      <c r="I167" t="s">
        <v>512</v>
      </c>
    </row>
    <row r="168" spans="2:9" ht="14.25">
      <c r="B168" s="223" t="s">
        <v>570</v>
      </c>
      <c r="C168" t="s">
        <v>513</v>
      </c>
      <c r="E168" t="s">
        <v>514</v>
      </c>
      <c r="H168" t="s">
        <v>515</v>
      </c>
      <c r="I168" t="s">
        <v>516</v>
      </c>
    </row>
    <row r="169" spans="2:9" ht="14.25">
      <c r="B169" s="223" t="s">
        <v>571</v>
      </c>
      <c r="C169" t="s">
        <v>517</v>
      </c>
      <c r="E169" t="s">
        <v>518</v>
      </c>
      <c r="H169" t="s">
        <v>519</v>
      </c>
      <c r="I169" t="s">
        <v>520</v>
      </c>
    </row>
    <row r="170" spans="2:9" ht="14.25">
      <c r="B170" s="223" t="s">
        <v>572</v>
      </c>
      <c r="C170" t="s">
        <v>521</v>
      </c>
      <c r="E170" t="s">
        <v>522</v>
      </c>
      <c r="H170" t="s">
        <v>523</v>
      </c>
      <c r="I170" t="s">
        <v>524</v>
      </c>
    </row>
    <row r="171" spans="2:9" ht="14.25">
      <c r="B171" s="223" t="s">
        <v>573</v>
      </c>
      <c r="C171" t="s">
        <v>525</v>
      </c>
      <c r="E171" t="s">
        <v>526</v>
      </c>
      <c r="H171" t="s">
        <v>527</v>
      </c>
      <c r="I171" t="s">
        <v>528</v>
      </c>
    </row>
    <row r="172" spans="2:9" ht="14.25">
      <c r="B172" s="223" t="s">
        <v>574</v>
      </c>
      <c r="C172" t="s">
        <v>529</v>
      </c>
      <c r="E172" t="s">
        <v>530</v>
      </c>
      <c r="H172" t="s">
        <v>531</v>
      </c>
      <c r="I172" t="s">
        <v>532</v>
      </c>
    </row>
    <row r="173" spans="2:9" ht="14.25">
      <c r="B173" s="223" t="s">
        <v>575</v>
      </c>
      <c r="C173" t="s">
        <v>275</v>
      </c>
      <c r="E173" t="s">
        <v>533</v>
      </c>
      <c r="H173" t="s">
        <v>534</v>
      </c>
      <c r="I173" t="s">
        <v>535</v>
      </c>
    </row>
    <row r="174" spans="2:9" ht="14.25">
      <c r="B174" s="223" t="s">
        <v>576</v>
      </c>
      <c r="E174" t="s">
        <v>536</v>
      </c>
      <c r="H174" t="s">
        <v>537</v>
      </c>
      <c r="I174" t="s">
        <v>538</v>
      </c>
    </row>
    <row r="175" spans="2:9" ht="14.25">
      <c r="B175" s="223" t="s">
        <v>577</v>
      </c>
      <c r="E175" t="s">
        <v>539</v>
      </c>
      <c r="H175" t="s">
        <v>540</v>
      </c>
      <c r="I175" t="s">
        <v>541</v>
      </c>
    </row>
    <row r="176" spans="2:9" ht="14.25">
      <c r="B176" s="223" t="s">
        <v>578</v>
      </c>
      <c r="E176" t="s">
        <v>542</v>
      </c>
      <c r="H176" t="s">
        <v>543</v>
      </c>
      <c r="I176" t="s">
        <v>544</v>
      </c>
    </row>
    <row r="177" spans="2:9" ht="14.25">
      <c r="B177" s="223" t="s">
        <v>579</v>
      </c>
      <c r="H177" t="s">
        <v>545</v>
      </c>
      <c r="I177" t="s">
        <v>546</v>
      </c>
    </row>
    <row r="178" spans="2:8" ht="14.25">
      <c r="B178" s="223" t="s">
        <v>580</v>
      </c>
      <c r="H178" t="s">
        <v>547</v>
      </c>
    </row>
    <row r="179" spans="2:8" ht="14.25">
      <c r="B179" s="223" t="s">
        <v>581</v>
      </c>
      <c r="H179" t="s">
        <v>548</v>
      </c>
    </row>
    <row r="180" spans="2:8" ht="14.25">
      <c r="B180" s="223" t="s">
        <v>582</v>
      </c>
      <c r="H180" t="s">
        <v>549</v>
      </c>
    </row>
    <row r="181" spans="2:8" ht="14.25">
      <c r="B181" s="223" t="s">
        <v>583</v>
      </c>
      <c r="H181" t="s">
        <v>550</v>
      </c>
    </row>
    <row r="182" spans="2:8" ht="14.25">
      <c r="B182" s="223" t="s">
        <v>584</v>
      </c>
      <c r="D182" t="s">
        <v>551</v>
      </c>
      <c r="H182" t="s">
        <v>552</v>
      </c>
    </row>
    <row r="183" spans="2:8" ht="14.25">
      <c r="B183" s="223" t="s">
        <v>585</v>
      </c>
      <c r="D183" t="s">
        <v>553</v>
      </c>
      <c r="H183" t="s">
        <v>554</v>
      </c>
    </row>
    <row r="184" spans="2:8" ht="14.25">
      <c r="B184" s="223" t="s">
        <v>586</v>
      </c>
      <c r="D184" t="s">
        <v>555</v>
      </c>
      <c r="H184" t="s">
        <v>556</v>
      </c>
    </row>
    <row r="185" spans="2:8" ht="14.25">
      <c r="B185" s="223" t="s">
        <v>587</v>
      </c>
      <c r="D185" t="s">
        <v>553</v>
      </c>
      <c r="H185" t="s">
        <v>557</v>
      </c>
    </row>
    <row r="186" spans="2:4" ht="14.25">
      <c r="B186" s="223" t="s">
        <v>588</v>
      </c>
      <c r="D186" t="s">
        <v>558</v>
      </c>
    </row>
    <row r="187" spans="2:4" ht="14.25">
      <c r="B187" s="223" t="s">
        <v>589</v>
      </c>
      <c r="D187" t="s">
        <v>553</v>
      </c>
    </row>
    <row r="188" ht="14.25">
      <c r="B188" s="223" t="s">
        <v>590</v>
      </c>
    </row>
    <row r="189" ht="14.25">
      <c r="B189" s="223" t="s">
        <v>591</v>
      </c>
    </row>
    <row r="190" ht="14.25">
      <c r="B190" s="223" t="s">
        <v>592</v>
      </c>
    </row>
    <row r="191" ht="14.25">
      <c r="B191" s="223" t="s">
        <v>593</v>
      </c>
    </row>
    <row r="192" ht="14.25">
      <c r="B192" s="223" t="s">
        <v>594</v>
      </c>
    </row>
    <row r="193" ht="14.25">
      <c r="B193" s="223" t="s">
        <v>595</v>
      </c>
    </row>
    <row r="194" ht="14.25">
      <c r="B194" s="223" t="s">
        <v>596</v>
      </c>
    </row>
    <row r="195" ht="14.25">
      <c r="B195" s="223" t="s">
        <v>597</v>
      </c>
    </row>
    <row r="196" ht="14.25">
      <c r="B196" s="223" t="s">
        <v>598</v>
      </c>
    </row>
    <row r="197" ht="14.25">
      <c r="B197" s="223" t="s">
        <v>50</v>
      </c>
    </row>
    <row r="198" ht="14.25">
      <c r="B198" s="223" t="s">
        <v>55</v>
      </c>
    </row>
    <row r="199" ht="14.25">
      <c r="B199" s="223" t="s">
        <v>57</v>
      </c>
    </row>
    <row r="200" ht="14.25">
      <c r="B200" s="223" t="s">
        <v>59</v>
      </c>
    </row>
    <row r="201" ht="14.25">
      <c r="B201" s="223" t="s">
        <v>22</v>
      </c>
    </row>
    <row r="202" ht="14.25">
      <c r="B202" s="223" t="s">
        <v>61</v>
      </c>
    </row>
    <row r="203" ht="14.25">
      <c r="B203" s="223" t="s">
        <v>63</v>
      </c>
    </row>
    <row r="204" ht="14.25">
      <c r="B204" s="223" t="s">
        <v>66</v>
      </c>
    </row>
    <row r="205" ht="14.25">
      <c r="B205" s="223" t="s">
        <v>67</v>
      </c>
    </row>
    <row r="206" ht="14.25">
      <c r="B206" s="223" t="s">
        <v>68</v>
      </c>
    </row>
    <row r="207" ht="14.25">
      <c r="B207" s="223" t="s">
        <v>69</v>
      </c>
    </row>
    <row r="208" ht="14.25">
      <c r="B208" s="223" t="s">
        <v>599</v>
      </c>
    </row>
    <row r="209" ht="14.25">
      <c r="B209" s="223" t="s">
        <v>600</v>
      </c>
    </row>
    <row r="210" ht="14.25">
      <c r="B210" s="223" t="s">
        <v>73</v>
      </c>
    </row>
    <row r="211" ht="14.25">
      <c r="B211" s="223" t="s">
        <v>75</v>
      </c>
    </row>
    <row r="212" ht="14.25">
      <c r="B212" s="223" t="s">
        <v>79</v>
      </c>
    </row>
    <row r="213" ht="14.25">
      <c r="B213" s="223" t="s">
        <v>601</v>
      </c>
    </row>
    <row r="214" ht="14.25">
      <c r="B214" s="223" t="s">
        <v>602</v>
      </c>
    </row>
    <row r="215" ht="14.25">
      <c r="B215" s="223" t="s">
        <v>603</v>
      </c>
    </row>
    <row r="216" ht="14.25">
      <c r="B216" s="223" t="s">
        <v>77</v>
      </c>
    </row>
    <row r="217" ht="14.25">
      <c r="B217" s="223" t="s">
        <v>78</v>
      </c>
    </row>
    <row r="218" ht="14.25">
      <c r="B218" s="223" t="s">
        <v>81</v>
      </c>
    </row>
    <row r="219" ht="14.25">
      <c r="B219" s="223" t="s">
        <v>83</v>
      </c>
    </row>
    <row r="220" ht="14.25">
      <c r="B220" s="223" t="s">
        <v>604</v>
      </c>
    </row>
    <row r="221" ht="14.25">
      <c r="B221" s="223" t="s">
        <v>82</v>
      </c>
    </row>
    <row r="222" ht="14.25">
      <c r="B222" s="223" t="s">
        <v>84</v>
      </c>
    </row>
    <row r="223" ht="14.25">
      <c r="B223" s="223" t="s">
        <v>87</v>
      </c>
    </row>
    <row r="224" ht="14.25">
      <c r="B224" s="223" t="s">
        <v>86</v>
      </c>
    </row>
    <row r="225" ht="14.25">
      <c r="B225" s="223" t="s">
        <v>605</v>
      </c>
    </row>
    <row r="226" ht="14.25">
      <c r="B226" s="223" t="s">
        <v>93</v>
      </c>
    </row>
    <row r="227" ht="14.25">
      <c r="B227" s="223" t="s">
        <v>95</v>
      </c>
    </row>
    <row r="228" ht="14.25">
      <c r="B228" s="223" t="s">
        <v>96</v>
      </c>
    </row>
    <row r="229" ht="14.25">
      <c r="B229" s="223" t="s">
        <v>97</v>
      </c>
    </row>
    <row r="230" ht="14.25">
      <c r="B230" s="223" t="s">
        <v>606</v>
      </c>
    </row>
    <row r="231" ht="14.25">
      <c r="B231" s="223" t="s">
        <v>607</v>
      </c>
    </row>
    <row r="232" ht="14.25">
      <c r="B232" s="223" t="s">
        <v>98</v>
      </c>
    </row>
    <row r="233" ht="14.25">
      <c r="B233" s="223" t="s">
        <v>152</v>
      </c>
    </row>
    <row r="234" ht="14.25">
      <c r="B234" s="223" t="s">
        <v>608</v>
      </c>
    </row>
    <row r="235" ht="14.25">
      <c r="B235" s="223" t="s">
        <v>609</v>
      </c>
    </row>
    <row r="236" ht="14.25">
      <c r="B236" s="223" t="s">
        <v>103</v>
      </c>
    </row>
    <row r="237" ht="14.25">
      <c r="B237" s="223" t="s">
        <v>105</v>
      </c>
    </row>
    <row r="238" ht="14.25">
      <c r="B238" s="223" t="s">
        <v>610</v>
      </c>
    </row>
    <row r="239" ht="14.25">
      <c r="B239" s="223" t="s">
        <v>153</v>
      </c>
    </row>
    <row r="240" ht="14.25">
      <c r="B240" s="223" t="s">
        <v>170</v>
      </c>
    </row>
    <row r="241" ht="14.25">
      <c r="B241" s="223" t="s">
        <v>104</v>
      </c>
    </row>
    <row r="242" ht="14.25">
      <c r="B242" s="223" t="s">
        <v>108</v>
      </c>
    </row>
    <row r="243" ht="14.25">
      <c r="B243" s="223" t="s">
        <v>102</v>
      </c>
    </row>
    <row r="244" ht="14.25">
      <c r="B244" s="223" t="s">
        <v>124</v>
      </c>
    </row>
    <row r="245" ht="14.25">
      <c r="B245" s="223" t="s">
        <v>611</v>
      </c>
    </row>
    <row r="246" ht="14.25">
      <c r="B246" s="223" t="s">
        <v>110</v>
      </c>
    </row>
    <row r="247" ht="14.25">
      <c r="B247" s="223" t="s">
        <v>113</v>
      </c>
    </row>
    <row r="248" ht="14.25">
      <c r="B248" s="223" t="s">
        <v>119</v>
      </c>
    </row>
    <row r="249" ht="14.25">
      <c r="B249" s="223" t="s">
        <v>116</v>
      </c>
    </row>
    <row r="250" ht="14.25">
      <c r="B250" s="223" t="s">
        <v>612</v>
      </c>
    </row>
    <row r="251" ht="14.25">
      <c r="B251" s="223" t="s">
        <v>114</v>
      </c>
    </row>
    <row r="252" ht="14.25">
      <c r="B252" s="223" t="s">
        <v>115</v>
      </c>
    </row>
    <row r="253" ht="14.25">
      <c r="B253" s="223" t="s">
        <v>126</v>
      </c>
    </row>
    <row r="254" ht="14.25">
      <c r="B254" s="223" t="s">
        <v>123</v>
      </c>
    </row>
    <row r="255" ht="14.25">
      <c r="B255" s="223" t="s">
        <v>122</v>
      </c>
    </row>
    <row r="256" ht="14.25">
      <c r="B256" s="223" t="s">
        <v>125</v>
      </c>
    </row>
    <row r="257" ht="14.25">
      <c r="B257" s="223" t="s">
        <v>117</v>
      </c>
    </row>
    <row r="258" ht="14.25">
      <c r="B258" s="223" t="s">
        <v>118</v>
      </c>
    </row>
    <row r="259" ht="14.25">
      <c r="B259" s="223" t="s">
        <v>111</v>
      </c>
    </row>
    <row r="260" ht="14.25">
      <c r="B260" s="223" t="s">
        <v>112</v>
      </c>
    </row>
    <row r="261" ht="14.25">
      <c r="B261" s="223" t="s">
        <v>127</v>
      </c>
    </row>
    <row r="262" ht="14.25">
      <c r="B262" s="223" t="s">
        <v>133</v>
      </c>
    </row>
    <row r="263" ht="14.25">
      <c r="B263" s="223" t="s">
        <v>134</v>
      </c>
    </row>
    <row r="264" ht="14.25">
      <c r="B264" s="223" t="s">
        <v>132</v>
      </c>
    </row>
    <row r="265" ht="14.25">
      <c r="B265" s="223" t="s">
        <v>613</v>
      </c>
    </row>
    <row r="266" ht="14.25">
      <c r="B266" s="223" t="s">
        <v>129</v>
      </c>
    </row>
    <row r="267" ht="14.25">
      <c r="B267" s="223" t="s">
        <v>128</v>
      </c>
    </row>
    <row r="268" ht="14.25">
      <c r="B268" s="223" t="s">
        <v>136</v>
      </c>
    </row>
    <row r="269" ht="14.25">
      <c r="B269" s="223" t="s">
        <v>137</v>
      </c>
    </row>
    <row r="270" ht="14.25">
      <c r="B270" s="223" t="s">
        <v>139</v>
      </c>
    </row>
    <row r="271" ht="14.25">
      <c r="B271" s="223" t="s">
        <v>142</v>
      </c>
    </row>
    <row r="272" ht="14.25">
      <c r="B272" s="223" t="s">
        <v>143</v>
      </c>
    </row>
    <row r="273" ht="14.25">
      <c r="B273" s="223" t="s">
        <v>138</v>
      </c>
    </row>
    <row r="274" ht="14.25">
      <c r="B274" s="223" t="s">
        <v>140</v>
      </c>
    </row>
    <row r="275" ht="14.25">
      <c r="B275" s="223" t="s">
        <v>144</v>
      </c>
    </row>
    <row r="276" ht="14.25">
      <c r="B276" s="223" t="s">
        <v>614</v>
      </c>
    </row>
    <row r="277" ht="14.25">
      <c r="B277" s="223" t="s">
        <v>141</v>
      </c>
    </row>
    <row r="278" ht="14.25">
      <c r="B278" s="223" t="s">
        <v>149</v>
      </c>
    </row>
    <row r="279" ht="14.25">
      <c r="B279" s="223" t="s">
        <v>150</v>
      </c>
    </row>
    <row r="280" ht="14.25">
      <c r="B280" s="223" t="s">
        <v>151</v>
      </c>
    </row>
    <row r="281" ht="14.25">
      <c r="B281" s="223" t="s">
        <v>158</v>
      </c>
    </row>
    <row r="282" ht="14.25">
      <c r="B282" s="223" t="s">
        <v>171</v>
      </c>
    </row>
    <row r="283" ht="14.25">
      <c r="B283" s="223" t="s">
        <v>159</v>
      </c>
    </row>
    <row r="284" ht="14.25">
      <c r="B284" s="223" t="s">
        <v>166</v>
      </c>
    </row>
    <row r="285" ht="14.25">
      <c r="B285" s="223" t="s">
        <v>162</v>
      </c>
    </row>
    <row r="286" ht="14.25">
      <c r="B286" s="223" t="s">
        <v>64</v>
      </c>
    </row>
    <row r="287" ht="14.25">
      <c r="B287" s="223" t="s">
        <v>156</v>
      </c>
    </row>
    <row r="288" ht="14.25">
      <c r="B288" s="223" t="s">
        <v>160</v>
      </c>
    </row>
    <row r="289" ht="14.25">
      <c r="B289" s="223" t="s">
        <v>157</v>
      </c>
    </row>
    <row r="290" ht="14.25">
      <c r="B290" s="223" t="s">
        <v>172</v>
      </c>
    </row>
    <row r="291" ht="14.25">
      <c r="B291" s="223" t="s">
        <v>615</v>
      </c>
    </row>
    <row r="292" ht="14.25">
      <c r="B292" s="223" t="s">
        <v>165</v>
      </c>
    </row>
    <row r="293" ht="14.25">
      <c r="B293" s="223" t="s">
        <v>173</v>
      </c>
    </row>
    <row r="294" ht="14.25">
      <c r="B294" s="223" t="s">
        <v>161</v>
      </c>
    </row>
    <row r="295" ht="14.25">
      <c r="B295" s="223" t="s">
        <v>176</v>
      </c>
    </row>
    <row r="296" ht="14.25">
      <c r="B296" s="223" t="s">
        <v>616</v>
      </c>
    </row>
    <row r="297" ht="14.25">
      <c r="B297" s="223" t="s">
        <v>181</v>
      </c>
    </row>
    <row r="298" ht="14.25">
      <c r="B298" s="223" t="s">
        <v>178</v>
      </c>
    </row>
    <row r="299" ht="14.25">
      <c r="B299" s="223" t="s">
        <v>177</v>
      </c>
    </row>
    <row r="300" ht="14.25">
      <c r="B300" s="223" t="s">
        <v>186</v>
      </c>
    </row>
    <row r="301" ht="14.25">
      <c r="B301" s="223" t="s">
        <v>182</v>
      </c>
    </row>
    <row r="302" ht="14.25">
      <c r="B302" s="223" t="s">
        <v>183</v>
      </c>
    </row>
    <row r="303" ht="14.25">
      <c r="B303" s="223" t="s">
        <v>184</v>
      </c>
    </row>
    <row r="304" ht="14.25">
      <c r="B304" s="223" t="s">
        <v>185</v>
      </c>
    </row>
    <row r="305" ht="14.25">
      <c r="B305" s="223" t="s">
        <v>187</v>
      </c>
    </row>
    <row r="306" ht="14.25">
      <c r="B306" s="223" t="s">
        <v>617</v>
      </c>
    </row>
    <row r="307" ht="14.25">
      <c r="B307" s="223" t="s">
        <v>188</v>
      </c>
    </row>
    <row r="308" ht="14.25">
      <c r="B308" s="223" t="s">
        <v>189</v>
      </c>
    </row>
    <row r="309" ht="14.25">
      <c r="B309" s="223" t="s">
        <v>194</v>
      </c>
    </row>
    <row r="310" ht="14.25">
      <c r="B310" s="223" t="s">
        <v>195</v>
      </c>
    </row>
    <row r="311" ht="14.25">
      <c r="B311" s="223" t="s">
        <v>154</v>
      </c>
    </row>
    <row r="312" ht="14.25">
      <c r="B312" s="223" t="s">
        <v>618</v>
      </c>
    </row>
    <row r="313" ht="14.25">
      <c r="B313" s="223" t="s">
        <v>619</v>
      </c>
    </row>
    <row r="314" ht="14.25">
      <c r="B314" s="223" t="s">
        <v>196</v>
      </c>
    </row>
    <row r="315" ht="14.25">
      <c r="B315" s="223" t="s">
        <v>155</v>
      </c>
    </row>
    <row r="316" ht="14.25">
      <c r="B316" s="223" t="s">
        <v>620</v>
      </c>
    </row>
    <row r="317" ht="14.25">
      <c r="B317" s="223" t="s">
        <v>168</v>
      </c>
    </row>
    <row r="318" ht="14.25">
      <c r="B318" s="223" t="s">
        <v>200</v>
      </c>
    </row>
    <row r="319" ht="14.25">
      <c r="B319" s="223" t="s">
        <v>201</v>
      </c>
    </row>
    <row r="320" ht="14.25">
      <c r="B320" s="223" t="s">
        <v>180</v>
      </c>
    </row>
  </sheetData>
  <sheetProtection/>
  <mergeCells count="354">
    <mergeCell ref="Q128:R128"/>
    <mergeCell ref="E129:F129"/>
    <mergeCell ref="I129:J129"/>
    <mergeCell ref="M129:N129"/>
    <mergeCell ref="Q129:R129"/>
    <mergeCell ref="D125:G125"/>
    <mergeCell ref="H125:K125"/>
    <mergeCell ref="L125:O125"/>
    <mergeCell ref="P125:S125"/>
    <mergeCell ref="B126:B129"/>
    <mergeCell ref="C126:C127"/>
    <mergeCell ref="C128:C129"/>
    <mergeCell ref="E128:F128"/>
    <mergeCell ref="I128:J128"/>
    <mergeCell ref="M128:N128"/>
    <mergeCell ref="B112:B121"/>
    <mergeCell ref="C112:C113"/>
    <mergeCell ref="C114:C121"/>
    <mergeCell ref="E120:F120"/>
    <mergeCell ref="R117:S117"/>
    <mergeCell ref="E118:F118"/>
    <mergeCell ref="I118:J118"/>
    <mergeCell ref="M118:N118"/>
    <mergeCell ref="R118:S118"/>
    <mergeCell ref="E119:F119"/>
    <mergeCell ref="I120:J120"/>
    <mergeCell ref="M120:N120"/>
    <mergeCell ref="R120:S120"/>
    <mergeCell ref="E121:F121"/>
    <mergeCell ref="I121:J121"/>
    <mergeCell ref="M121:N121"/>
    <mergeCell ref="R121:S121"/>
    <mergeCell ref="P123:S123"/>
    <mergeCell ref="B124:B125"/>
    <mergeCell ref="C124:C125"/>
    <mergeCell ref="D124:G124"/>
    <mergeCell ref="H124:K124"/>
    <mergeCell ref="L124:O124"/>
    <mergeCell ref="P124:S124"/>
    <mergeCell ref="D123:G123"/>
    <mergeCell ref="H123:K123"/>
    <mergeCell ref="L123:O123"/>
    <mergeCell ref="E116:F116"/>
    <mergeCell ref="I116:J116"/>
    <mergeCell ref="M116:N116"/>
    <mergeCell ref="R116:S116"/>
    <mergeCell ref="E114:F114"/>
    <mergeCell ref="I114:J114"/>
    <mergeCell ref="M114:N114"/>
    <mergeCell ref="P101:S101"/>
    <mergeCell ref="Q98:Q99"/>
    <mergeCell ref="R98:R99"/>
    <mergeCell ref="R114:S114"/>
    <mergeCell ref="E115:F115"/>
    <mergeCell ref="I115:J115"/>
    <mergeCell ref="M115:N115"/>
    <mergeCell ref="R115:S115"/>
    <mergeCell ref="S98:S99"/>
    <mergeCell ref="D101:G101"/>
    <mergeCell ref="H101:K101"/>
    <mergeCell ref="L101:O101"/>
    <mergeCell ref="I119:J119"/>
    <mergeCell ref="M119:N119"/>
    <mergeCell ref="R119:S119"/>
    <mergeCell ref="E117:F117"/>
    <mergeCell ref="I117:J117"/>
    <mergeCell ref="M117:N117"/>
    <mergeCell ref="R102:S102"/>
    <mergeCell ref="F103:G103"/>
    <mergeCell ref="J103:K103"/>
    <mergeCell ref="N103:O103"/>
    <mergeCell ref="R103:S103"/>
    <mergeCell ref="C104:C111"/>
    <mergeCell ref="Q95:Q96"/>
    <mergeCell ref="R95:R96"/>
    <mergeCell ref="L98:L99"/>
    <mergeCell ref="N95:N96"/>
    <mergeCell ref="O95:O96"/>
    <mergeCell ref="P95:P96"/>
    <mergeCell ref="B102:B111"/>
    <mergeCell ref="C102:C103"/>
    <mergeCell ref="F102:G102"/>
    <mergeCell ref="J102:K102"/>
    <mergeCell ref="N102:O102"/>
    <mergeCell ref="M98:M99"/>
    <mergeCell ref="N98:N99"/>
    <mergeCell ref="O98:O99"/>
    <mergeCell ref="J98:J99"/>
    <mergeCell ref="K98:K99"/>
    <mergeCell ref="P98:P99"/>
    <mergeCell ref="Q92:Q93"/>
    <mergeCell ref="R92:R93"/>
    <mergeCell ref="S95:S96"/>
    <mergeCell ref="M95:M96"/>
    <mergeCell ref="D98:D99"/>
    <mergeCell ref="E98:E99"/>
    <mergeCell ref="F98:F99"/>
    <mergeCell ref="G98:G99"/>
    <mergeCell ref="H98:H99"/>
    <mergeCell ref="S92:S93"/>
    <mergeCell ref="D95:D96"/>
    <mergeCell ref="E95:E96"/>
    <mergeCell ref="F95:F96"/>
    <mergeCell ref="G95:G96"/>
    <mergeCell ref="H95:H96"/>
    <mergeCell ref="I95:I96"/>
    <mergeCell ref="J95:J96"/>
    <mergeCell ref="K95:K96"/>
    <mergeCell ref="L95:L96"/>
    <mergeCell ref="R89:R90"/>
    <mergeCell ref="G89:G90"/>
    <mergeCell ref="H89:H90"/>
    <mergeCell ref="I89:I90"/>
    <mergeCell ref="J89:J90"/>
    <mergeCell ref="K89:K90"/>
    <mergeCell ref="L89:L90"/>
    <mergeCell ref="L92:L93"/>
    <mergeCell ref="M89:M90"/>
    <mergeCell ref="N89:N90"/>
    <mergeCell ref="O89:O90"/>
    <mergeCell ref="P89:P90"/>
    <mergeCell ref="Q89:Q90"/>
    <mergeCell ref="M92:M93"/>
    <mergeCell ref="N92:N93"/>
    <mergeCell ref="O92:O93"/>
    <mergeCell ref="P92:P93"/>
    <mergeCell ref="K92:K93"/>
    <mergeCell ref="D85:G85"/>
    <mergeCell ref="H85:K85"/>
    <mergeCell ref="L85:O85"/>
    <mergeCell ref="S89:S90"/>
    <mergeCell ref="D92:D93"/>
    <mergeCell ref="E92:E93"/>
    <mergeCell ref="F92:F93"/>
    <mergeCell ref="G92:G93"/>
    <mergeCell ref="H92:H93"/>
    <mergeCell ref="B88:B99"/>
    <mergeCell ref="C88:C99"/>
    <mergeCell ref="D89:D90"/>
    <mergeCell ref="E89:E90"/>
    <mergeCell ref="F89:F90"/>
    <mergeCell ref="J92:J93"/>
    <mergeCell ref="I92:I93"/>
    <mergeCell ref="I98:I99"/>
    <mergeCell ref="E82:F82"/>
    <mergeCell ref="I82:J82"/>
    <mergeCell ref="M82:N82"/>
    <mergeCell ref="Q82:R82"/>
    <mergeCell ref="E83:F83"/>
    <mergeCell ref="I83:J83"/>
    <mergeCell ref="M83:N83"/>
    <mergeCell ref="Q83:R83"/>
    <mergeCell ref="P85:S85"/>
    <mergeCell ref="B86:B87"/>
    <mergeCell ref="C86:C87"/>
    <mergeCell ref="D86:E86"/>
    <mergeCell ref="H86:I86"/>
    <mergeCell ref="L86:M86"/>
    <mergeCell ref="P86:Q86"/>
    <mergeCell ref="D87:E87"/>
    <mergeCell ref="H87:I87"/>
    <mergeCell ref="M87:N87"/>
    <mergeCell ref="E81:F81"/>
    <mergeCell ref="I81:J81"/>
    <mergeCell ref="M81:N81"/>
    <mergeCell ref="Q81:R81"/>
    <mergeCell ref="E78:F78"/>
    <mergeCell ref="I78:J78"/>
    <mergeCell ref="M78:N78"/>
    <mergeCell ref="Q78:R78"/>
    <mergeCell ref="E79:F79"/>
    <mergeCell ref="Q79:R79"/>
    <mergeCell ref="E80:F80"/>
    <mergeCell ref="I80:J80"/>
    <mergeCell ref="M80:N80"/>
    <mergeCell ref="I79:J79"/>
    <mergeCell ref="M79:N79"/>
    <mergeCell ref="Q80:R80"/>
    <mergeCell ref="F76:G76"/>
    <mergeCell ref="B68:B76"/>
    <mergeCell ref="C68:C69"/>
    <mergeCell ref="F68:G68"/>
    <mergeCell ref="J68:K68"/>
    <mergeCell ref="N68:O68"/>
    <mergeCell ref="F70:G70"/>
    <mergeCell ref="J70:K70"/>
    <mergeCell ref="N70:O70"/>
    <mergeCell ref="R70:S70"/>
    <mergeCell ref="F71:G71"/>
    <mergeCell ref="J71:K71"/>
    <mergeCell ref="N71:O71"/>
    <mergeCell ref="R71:S71"/>
    <mergeCell ref="J76:K76"/>
    <mergeCell ref="N76:O76"/>
    <mergeCell ref="R76:S76"/>
    <mergeCell ref="B77:B83"/>
    <mergeCell ref="C77:C83"/>
    <mergeCell ref="E77:F77"/>
    <mergeCell ref="I77:J77"/>
    <mergeCell ref="M77:N77"/>
    <mergeCell ref="Q77:R77"/>
    <mergeCell ref="C70:C76"/>
    <mergeCell ref="N72:O72"/>
    <mergeCell ref="R72:S72"/>
    <mergeCell ref="F73:G73"/>
    <mergeCell ref="J73:K73"/>
    <mergeCell ref="N73:O73"/>
    <mergeCell ref="R73:S73"/>
    <mergeCell ref="F72:G72"/>
    <mergeCell ref="P67:S67"/>
    <mergeCell ref="F74:G74"/>
    <mergeCell ref="J74:K74"/>
    <mergeCell ref="N74:O74"/>
    <mergeCell ref="R74:S74"/>
    <mergeCell ref="F75:G75"/>
    <mergeCell ref="J75:K75"/>
    <mergeCell ref="N75:O75"/>
    <mergeCell ref="R75:S75"/>
    <mergeCell ref="J72:K72"/>
    <mergeCell ref="R68:S68"/>
    <mergeCell ref="F69:G69"/>
    <mergeCell ref="J69:K69"/>
    <mergeCell ref="N69:O69"/>
    <mergeCell ref="R69:S69"/>
    <mergeCell ref="N65:O65"/>
    <mergeCell ref="R65:S65"/>
    <mergeCell ref="D67:G67"/>
    <mergeCell ref="H67:K67"/>
    <mergeCell ref="L67:O67"/>
    <mergeCell ref="L63:M63"/>
    <mergeCell ref="N63:O63"/>
    <mergeCell ref="D62:E62"/>
    <mergeCell ref="F62:G62"/>
    <mergeCell ref="H62:I62"/>
    <mergeCell ref="J62:K62"/>
    <mergeCell ref="B62:B63"/>
    <mergeCell ref="C62:C63"/>
    <mergeCell ref="D63:E63"/>
    <mergeCell ref="F63:G63"/>
    <mergeCell ref="H63:I63"/>
    <mergeCell ref="J63:K63"/>
    <mergeCell ref="P63:Q63"/>
    <mergeCell ref="R63:S63"/>
    <mergeCell ref="B64:B65"/>
    <mergeCell ref="C64:C65"/>
    <mergeCell ref="F64:G64"/>
    <mergeCell ref="J64:K64"/>
    <mergeCell ref="N64:O64"/>
    <mergeCell ref="R64:S64"/>
    <mergeCell ref="F65:G65"/>
    <mergeCell ref="J65:K65"/>
    <mergeCell ref="C58:C59"/>
    <mergeCell ref="D61:G61"/>
    <mergeCell ref="H61:K61"/>
    <mergeCell ref="L61:O61"/>
    <mergeCell ref="P61:S61"/>
    <mergeCell ref="L62:M62"/>
    <mergeCell ref="N62:O62"/>
    <mergeCell ref="P62:Q62"/>
    <mergeCell ref="R62:S62"/>
    <mergeCell ref="B53:B55"/>
    <mergeCell ref="C53:C55"/>
    <mergeCell ref="D53:E53"/>
    <mergeCell ref="H53:I53"/>
    <mergeCell ref="L53:M53"/>
    <mergeCell ref="P53:Q53"/>
    <mergeCell ref="F54:F55"/>
    <mergeCell ref="G54:G55"/>
    <mergeCell ref="J54:J55"/>
    <mergeCell ref="K54:K55"/>
    <mergeCell ref="B56:B59"/>
    <mergeCell ref="C56:C57"/>
    <mergeCell ref="F56:G56"/>
    <mergeCell ref="J56:K56"/>
    <mergeCell ref="N56:O56"/>
    <mergeCell ref="R56:S56"/>
    <mergeCell ref="F57:G57"/>
    <mergeCell ref="J57:K57"/>
    <mergeCell ref="N57:O57"/>
    <mergeCell ref="R57:S57"/>
    <mergeCell ref="N54:N55"/>
    <mergeCell ref="O54:O55"/>
    <mergeCell ref="R54:R55"/>
    <mergeCell ref="S54:S55"/>
    <mergeCell ref="P49:P50"/>
    <mergeCell ref="Q49:Q50"/>
    <mergeCell ref="D52:G52"/>
    <mergeCell ref="H52:K52"/>
    <mergeCell ref="L52:O52"/>
    <mergeCell ref="P52:S52"/>
    <mergeCell ref="D49:D50"/>
    <mergeCell ref="E49:E50"/>
    <mergeCell ref="H49:H50"/>
    <mergeCell ref="I49:I50"/>
    <mergeCell ref="L49:L50"/>
    <mergeCell ref="M49:M50"/>
    <mergeCell ref="P43:P44"/>
    <mergeCell ref="Q43:Q44"/>
    <mergeCell ref="L46:L47"/>
    <mergeCell ref="M46:M47"/>
    <mergeCell ref="P46:P47"/>
    <mergeCell ref="Q46:Q47"/>
    <mergeCell ref="L40:L41"/>
    <mergeCell ref="M40:M41"/>
    <mergeCell ref="P40:P41"/>
    <mergeCell ref="Q40:Q41"/>
    <mergeCell ref="D43:D44"/>
    <mergeCell ref="E43:E44"/>
    <mergeCell ref="H43:H44"/>
    <mergeCell ref="I43:I44"/>
    <mergeCell ref="L43:L44"/>
    <mergeCell ref="M43:M44"/>
    <mergeCell ref="H40:H41"/>
    <mergeCell ref="I40:I41"/>
    <mergeCell ref="F27:F28"/>
    <mergeCell ref="G27:G28"/>
    <mergeCell ref="D46:D47"/>
    <mergeCell ref="E46:E47"/>
    <mergeCell ref="H46:H47"/>
    <mergeCell ref="I46:I47"/>
    <mergeCell ref="B29:B38"/>
    <mergeCell ref="C29:C38"/>
    <mergeCell ref="B39:B50"/>
    <mergeCell ref="C39:C50"/>
    <mergeCell ref="D40:D41"/>
    <mergeCell ref="E40:E41"/>
    <mergeCell ref="R27:R28"/>
    <mergeCell ref="S27:S28"/>
    <mergeCell ref="J27:J28"/>
    <mergeCell ref="K27:K28"/>
    <mergeCell ref="N27:N28"/>
    <mergeCell ref="O27:O28"/>
    <mergeCell ref="D25:G25"/>
    <mergeCell ref="H25:K25"/>
    <mergeCell ref="L25:O25"/>
    <mergeCell ref="P25:S25"/>
    <mergeCell ref="B26:B28"/>
    <mergeCell ref="C26:C28"/>
    <mergeCell ref="D26:E26"/>
    <mergeCell ref="H26:I26"/>
    <mergeCell ref="L26:M26"/>
    <mergeCell ref="P26:Q26"/>
    <mergeCell ref="C2:G2"/>
    <mergeCell ref="C3:G3"/>
    <mergeCell ref="B6:G6"/>
    <mergeCell ref="B7:G7"/>
    <mergeCell ref="B8:G8"/>
    <mergeCell ref="B10:C10"/>
    <mergeCell ref="D19:G19"/>
    <mergeCell ref="H19:K19"/>
    <mergeCell ref="L19:O19"/>
    <mergeCell ref="P19:S19"/>
    <mergeCell ref="B20:B23"/>
    <mergeCell ref="C20:C23"/>
  </mergeCells>
  <conditionalFormatting sqref="E136">
    <cfRule type="iconSet" priority="1" dxfId="0">
      <iconSet iconSet="4ArrowsGray">
        <cfvo type="percent" val="0"/>
        <cfvo type="percent" val="25"/>
        <cfvo type="percent" val="50"/>
        <cfvo type="percent" val="75"/>
      </iconSet>
    </cfRule>
  </conditionalFormatting>
  <dataValidations count="65">
    <dataValidation type="list" allowBlank="1" showInputMessage="1" showErrorMessage="1" prompt="Select overall effectiveness" error="Select from the drop-down list.&#10;" sqref="G27:G28 K27:K28 O27:O28 S27:S28">
      <formula1>$K$155:$K$159</formula1>
    </dataValidation>
    <dataValidation allowBlank="1" showInputMessage="1" showErrorMessage="1" prompt="Enter the name of the Implementing Entity&#10;" sqref="C13"/>
    <dataValidation allowBlank="1" showInputMessage="1" showErrorMessage="1" prompt="Please enter your project ID" sqref="C12"/>
    <dataValidation type="list" allowBlank="1" showInputMessage="1" showErrorMessage="1" prompt="Select from the drop-down list" error="Select from the drop-down list" sqref="C15">
      <formula1>$B$162:$B$320</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type" sqref="G87 O87 S87 K87">
      <formula1>$F$136:$F$140</formula1>
    </dataValidation>
    <dataValidation type="list" allowBlank="1" showInputMessage="1" showErrorMessage="1" prompt="Select level of improvements" sqref="D87:E87 P87 L87 H87">
      <formula1>$K$155:$K$159</formula1>
    </dataValidation>
    <dataValidation type="list" allowBlank="1" showInputMessage="1" showErrorMessage="1" sqref="E78:F83 I78:J83 Q78:R83 M78:N83">
      <formula1>type1</formula1>
    </dataValidation>
    <dataValidation type="list" allowBlank="1" showInputMessage="1" showErrorMessage="1" prompt="Select type" sqref="F57:G57 P59 L59 H59 D59 R57:S57 N57:O57 J57:K57">
      <formula1>$D$147:$D$149</formula1>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type of hazards information generated from the drop-down list&#10;" error="Select from the drop-down list" sqref="F27:F28 R27:R28 N27:N28 J27:J28">
      <formula1>$D$135:$D$142</formula1>
    </dataValidation>
    <dataValidation type="list" allowBlank="1" showInputMessage="1" showErrorMessage="1" sqref="B66">
      <formula1>selectyn</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prompt="Select capacity level" sqref="G54 S54 K54 O54">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level of improvements" sqref="Q87">
      <formula1>effectiveness</formula1>
    </dataValidation>
    <dataValidation type="list" allowBlank="1" showInputMessage="1" showErrorMessage="1" prompt="Select programme/sector" sqref="F87 R87 M87 J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K127 O127">
      <formula1>policy</formula1>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list" allowBlank="1" showInputMessage="1" showErrorMessage="1" prompt="Select a sector" sqref="F63:G63 R63:S63 N63:O63 J63:K63">
      <formula1>$J$146:$J$154</formula1>
    </dataValidation>
    <dataValidation type="list" allowBlank="1" showInputMessage="1" showErrorMessage="1" prompt="Select effectiveness" sqref="G129 S129 O129 K129">
      <formula1>$K$155:$K$159</formula1>
    </dataValidation>
    <dataValidation type="list" allowBlank="1" showInputMessage="1" showErrorMessage="1" sqref="E142:E143">
      <formula1>$D$16:$D$18</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prompt="Select category of early warning systems&#10;&#10;" error="Select from the drop-down list" sqref="E40:E41 Q46:Q47 Q49:Q50 Q43:Q44 Q40:Q41 E46:E47 E49:E50 I46:I47 M46:M47 E43:E44 I49:I50 I43:I44 I40:I41 M49:M50 M43:M44 M40:M41">
      <formula1>$D$163:$D$166</formula1>
    </dataValidation>
    <dataValidation type="list" allowBlank="1" showInputMessage="1" showErrorMessage="1" prompt="Select targeted asset" sqref="E71:E76 I71:I76 M71:M76 Q71:Q76">
      <formula1>$J$165:$J$166</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15:F115 R121 R119 R117 M121 M119 M117 I121 I119 I117 R115 M115 I115 E117:F117 E119:F119 E121:F121">
      <formula1>$K$139:$K$153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whole" allowBlank="1" showInputMessage="1" showErrorMessage="1" prompt="Please enter a number" error="Please enter a number here" sqref="D78:D83 H78:H83 L78:L83 P78:P83">
      <formula1>0</formula1>
      <formula2>9999999999999990</formula2>
    </dataValidation>
    <dataValidation type="whole" operator="greaterThan" allowBlank="1" showInputMessage="1" showErrorMessage="1" prompt="Enter total number of assets or ecosystem projected/rehabilitated" error="You need to enter a quantitative value greater than 0&#10;" sqref="E89:E90 E92:E93 E95:E96 E98:E99 I89:I90 M92:M93 I92:I93 I95:I96 I98:I99 M98:M99 M95:M96 M89:M90 Q89:Q90 Q92:Q93 Q95:Q96 Q98:Q99">
      <formula1>0</formula1>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whole" allowBlank="1" showInputMessage="1" showErrorMessage="1" prompt="Enter No. of development strategies" error="Please enter a number here" sqref="D129 H129 L129 P129">
      <formula1>0</formula1>
      <formula2>999999999</formula2>
    </dataValidation>
    <dataValidation type="list" allowBlank="1" showInputMessage="1" showErrorMessage="1" prompt="Select type of assets" sqref="E113 Q113 M113 I113">
      <formula1>$L$140:$L$146</formula1>
    </dataValidation>
    <dataValidation type="list" allowBlank="1" showInputMessage="1" showErrorMessage="1" prompt="Select type of policy" sqref="G127">
      <formula1>$H$164:$H$185</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1">
      <selection activeCell="F2" sqref="F2"/>
    </sheetView>
  </sheetViews>
  <sheetFormatPr defaultColWidth="8.57421875" defaultRowHeight="15"/>
  <cols>
    <col min="1" max="1" width="2.421875" style="0" customWidth="1"/>
    <col min="2" max="2" width="109.421875" style="0" customWidth="1"/>
    <col min="3" max="3" width="2.421875" style="0" customWidth="1"/>
  </cols>
  <sheetData>
    <row r="1" ht="15" thickBot="1">
      <c r="B1" s="29" t="s">
        <v>234</v>
      </c>
    </row>
    <row r="2" ht="260.25" thickBot="1">
      <c r="B2" s="30" t="s">
        <v>812</v>
      </c>
    </row>
    <row r="3" ht="15" thickBot="1">
      <c r="B3" s="29" t="s">
        <v>235</v>
      </c>
    </row>
    <row r="4" ht="208.5" thickBot="1">
      <c r="B4" s="31" t="s">
        <v>813</v>
      </c>
    </row>
  </sheetData>
  <sheetProtection/>
  <printOptions/>
  <pageMargins left="0.7" right="0.7" top="0.75" bottom="0.75"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2019-02-18T11:25:27Z</cp:lastPrinted>
  <dcterms:created xsi:type="dcterms:W3CDTF">2010-11-30T14:15:01Z</dcterms:created>
  <dcterms:modified xsi:type="dcterms:W3CDTF">2019-11-05T16:20:06Z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83</vt:lpwstr>
  </property>
  <property fmtid="{D5CDD505-2E9C-101B-9397-08002B2CF9AE}" pid="5" name="ProjectId">
    <vt:lpwstr>12</vt:lpwstr>
  </property>
  <property fmtid="{D5CDD505-2E9C-101B-9397-08002B2CF9AE}" pid="6" name="Application">
    <vt:lpwstr>Allocation</vt:lpwstr>
  </property>
  <property fmtid="{D5CDD505-2E9C-101B-9397-08002B2CF9AE}" pid="7" name="WBDocsApproverName">
    <vt:lpwstr>000384891</vt:lpwstr>
  </property>
  <property fmtid="{D5CDD505-2E9C-101B-9397-08002B2CF9AE}" pid="8" name="DocAuthor_WBDocs">
    <vt:lpwstr>Adaptation Fund Board Secretariat</vt:lpwstr>
  </property>
  <property fmtid="{D5CDD505-2E9C-101B-9397-08002B2CF9AE}" pid="9" name="SentToWBDocs">
    <vt:lpwstr>Yes</vt:lpwstr>
  </property>
  <property fmtid="{D5CDD505-2E9C-101B-9397-08002B2CF9AE}" pid="10" name="Fund_WBDocs">
    <vt:lpwstr>AF</vt:lpwstr>
  </property>
  <property fmtid="{D5CDD505-2E9C-101B-9397-08002B2CF9AE}" pid="11" name="DocStatus">
    <vt:lpwstr>Completed</vt:lpwstr>
  </property>
  <property fmtid="{D5CDD505-2E9C-101B-9397-08002B2CF9AE}" pid="12" name="WorkflowChangePath">
    <vt:lpwstr>53b1a877-4980-455e-9907-3ed6d32dd39c,3;53b1a877-4980-455e-9907-3ed6d32dd39c,3;53b1a877-4980-455e-9907-3ed6d32dd39c,3;53b1a877-4980-455e-9907-3ed6d32dd39c,3;53b1a877-4980-455e-9907-3ed6d32dd39c,3;53b1a877-4980-455e-9907-3ed6d32dd39c,3;53b1a877-4980-455e-99</vt:lpwstr>
  </property>
  <property fmtid="{D5CDD505-2E9C-101B-9397-08002B2CF9AE}" pid="13" name="PublicDoc">
    <vt:lpwstr>Yes</vt:lpwstr>
  </property>
  <property fmtid="{D5CDD505-2E9C-101B-9397-08002B2CF9AE}" pid="14" name="DocumentType_WBDocs">
    <vt:lpwstr>Project Status Report</vt:lpwstr>
  </property>
  <property fmtid="{D5CDD505-2E9C-101B-9397-08002B2CF9AE}" pid="15" name="WBDocsDocURL">
    <vt:lpwstr>http://wbdocsservices.worldbank.org/services?I4_SERVICE=VC&amp;I4_KEY=TF069013&amp;I4_DOCID=090224b0872a701b</vt:lpwstr>
  </property>
  <property fmtid="{D5CDD505-2E9C-101B-9397-08002B2CF9AE}" pid="16" name="UpdatedtoDB">
    <vt:lpwstr>Yes</vt:lpwstr>
  </property>
  <property fmtid="{D5CDD505-2E9C-101B-9397-08002B2CF9AE}" pid="17" name="SentToWBDocsPublic">
    <vt:lpwstr>Yes</vt:lpwstr>
  </property>
  <property fmtid="{D5CDD505-2E9C-101B-9397-08002B2CF9AE}" pid="18" name="WBDocsDocURLPublicOnly">
    <vt:lpwstr>http://pubdocs.worldbank.org/en/746701572970855764/12-4789-AF-Mali-PPR-Oct-2019-For-web.xls</vt:lpwstr>
  </property>
</Properties>
</file>